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536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</externalReferences>
  <definedNames>
    <definedName name="_xlnm.Print_Area" localSheetId="0">'BS'!$B$2:$E$59</definedName>
    <definedName name="_xlnm.Print_Area" localSheetId="1">'IS'!$B$1:$E$81</definedName>
  </definedNames>
  <calcPr calcMode="manual" fullCalcOnLoad="1"/>
</workbook>
</file>

<file path=xl/sharedStrings.xml><?xml version="1.0" encoding="utf-8"?>
<sst xmlns="http://schemas.openxmlformats.org/spreadsheetml/2006/main" count="331" uniqueCount="247">
  <si>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</si>
  <si>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</si>
  <si>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</si>
  <si>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</si>
  <si>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</si>
  <si>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</si>
  <si>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</si>
  <si>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</si>
  <si>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</si>
  <si>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</si>
  <si>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</si>
  <si>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</si>
  <si>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</si>
  <si>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</si>
  <si>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</si>
  <si>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</si>
  <si>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</si>
  <si>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</si>
  <si>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</si>
  <si>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</si>
  <si>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</si>
  <si>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</si>
  <si>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</si>
  <si>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</si>
  <si>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</si>
  <si>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</si>
  <si>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</si>
  <si>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</si>
  <si>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</si>
  <si>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</si>
  <si>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</si>
  <si>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</si>
  <si>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</si>
  <si>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</si>
  <si>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</si>
  <si>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</si>
  <si>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</si>
  <si>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</si>
  <si>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</si>
  <si>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</si>
  <si>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</si>
  <si>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</si>
  <si>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</si>
  <si>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</si>
  <si>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</si>
  <si>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</si>
  <si>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</si>
  <si>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</si>
  <si>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</si>
  <si>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</si>
  <si>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</si>
  <si>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</si>
  <si>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</si>
  <si>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</si>
  <si>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</si>
  <si>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</si>
  <si>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</si>
  <si>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</si>
  <si>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</si>
  <si>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</si>
  <si>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</si>
  <si>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</si>
  <si>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</si>
  <si>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</si>
  <si>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</si>
  <si>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</si>
  <si>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</si>
  <si>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</si>
  <si>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</si>
  <si>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</si>
  <si>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</si>
  <si>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</si>
  <si>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</si>
  <si>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</si>
  <si>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</si>
  <si>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</si>
  <si>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</si>
  <si>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</si>
  <si>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</si>
  <si>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</si>
  <si>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</si>
  <si>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</si>
  <si>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</si>
  <si>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</si>
  <si>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</si>
  <si>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</si>
  <si>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</si>
  <si>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</si>
  <si>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</si>
  <si>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</si>
  <si>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</si>
  <si>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</si>
  <si>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</si>
  <si>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</si>
  <si>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</si>
  <si>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</si>
  <si>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</si>
  <si>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</si>
  <si>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</si>
  <si>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</si>
  <si>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</si>
  <si>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</si>
  <si>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</si>
  <si>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</si>
  <si>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</si>
  <si>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</si>
  <si>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</si>
  <si>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</si>
  <si>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</si>
  <si>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</si>
  <si>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</si>
  <si>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</si>
  <si>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</si>
  <si>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</si>
  <si>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</si>
  <si>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</si>
  <si>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</si>
  <si>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</si>
  <si>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</si>
  <si>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</si>
  <si>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</si>
  <si>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</si>
  <si>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</si>
  <si>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</si>
  <si>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</si>
  <si>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</si>
  <si>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</si>
  <si>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</si>
  <si>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</si>
  <si>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</si>
  <si>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</si>
  <si>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</si>
  <si>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</si>
  <si>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</si>
  <si>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</si>
  <si>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</si>
  <si>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</si>
  <si>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</si>
  <si>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</si>
  <si>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</si>
  <si>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</si>
  <si>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</si>
  <si>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</si>
  <si>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</si>
  <si>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</si>
  <si>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</si>
  <si>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</si>
  <si>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</si>
  <si>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</si>
  <si>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</si>
  <si>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</si>
  <si>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</si>
  <si>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</si>
  <si>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</si>
  <si>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</si>
  <si>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</si>
  <si>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</si>
  <si>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</si>
  <si>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</si>
  <si>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</si>
  <si>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</si>
  <si>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</si>
  <si>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</si>
  <si>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</si>
  <si>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</si>
  <si>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</si>
  <si>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</si>
  <si>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</si>
  <si>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</si>
  <si>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</si>
  <si>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</si>
  <si>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</si>
  <si>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</si>
  <si>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</si>
  <si>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</si>
  <si>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</si>
  <si>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</si>
  <si>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</si>
  <si>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</si>
  <si>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</si>
  <si>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</si>
  <si>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</si>
  <si>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</si>
  <si>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</si>
  <si>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</si>
  <si>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</si>
  <si>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</si>
  <si>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</si>
  <si>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</si>
  <si>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</si>
  <si>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</si>
  <si>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</si>
  <si>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</si>
  <si>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</si>
  <si>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</si>
  <si>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</si>
  <si>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</si>
  <si>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</si>
  <si>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</si>
  <si>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</si>
  <si>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</si>
  <si>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</si>
  <si>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</si>
  <si>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</si>
  <si>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</si>
  <si>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</si>
  <si>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</si>
  <si>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</si>
  <si>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</si>
  <si>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</si>
  <si>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</si>
  <si>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</si>
  <si>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</si>
  <si>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</si>
  <si>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</si>
  <si>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</si>
  <si>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</si>
  <si>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</si>
  <si>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</si>
  <si>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</si>
  <si>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</si>
  <si>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</si>
  <si>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</si>
  <si>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</si>
  <si>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</si>
  <si>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</si>
  <si>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</si>
  <si>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</si>
  <si>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</si>
  <si>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</si>
  <si>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</si>
  <si>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</si>
  <si>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</si>
  <si>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</si>
  <si>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</si>
  <si>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</si>
  <si>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</si>
  <si>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</si>
  <si>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</si>
  <si>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</si>
  <si>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</si>
  <si>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</si>
  <si>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</si>
  <si>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ს.ს სადაზღვევო კომპანია ალდაგი</t>
  </si>
  <si>
    <t>მზღვეველი: ს.ს სადაზღვევო კომპანია ალდაგი</t>
  </si>
  <si>
    <t>ანგარიშგების თარიღი: 30 ივნისი 2020</t>
  </si>
  <si>
    <t>ანგარიშგების პერიოდი: 1 იანვარი 2020 –30 ივნისი 2020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</si>
</sst>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20\06.June\Aldagi\To%20send\Corrected\finansuri%20angarishgebis%20danarti%20N%201%20Aldagi%20June_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20\06.June\Aldagi\To%20send\Corrected\kvartaluri%20statistikuri%20angarishi,%20dazgveva%20%20(Aldagi%2030%20June%202020)_c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I"/>
      <sheetName val="BS-L"/>
      <sheetName val="BS-R"/>
      <sheetName val="BS-DC"/>
      <sheetName val="BS-PPE"/>
      <sheetName val="BS-IA"/>
      <sheetName val="BS-IP &amp; OA"/>
      <sheetName val="BS-OIL &amp; OL"/>
      <sheetName val="BS-FL"/>
      <sheetName val="BS-PL"/>
      <sheetName val="BS-LA"/>
      <sheetName val="IS"/>
      <sheetName val="C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21" activePane="bottomLeft" state="frozen"/>
      <selection pane="topLeft" activeCell="A1" sqref="A1"/>
      <selection pane="bottomLeft" activeCell="E51" sqref="E51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6" customFormat="1" ht="13.5">
      <c r="B2" s="244" t="s">
        <v>84</v>
      </c>
      <c r="C2" s="244"/>
      <c r="D2" s="232" t="s">
        <v>243</v>
      </c>
      <c r="E2" s="237" t="s">
        <v>238</v>
      </c>
    </row>
    <row r="3" spans="2:5" s="236" customFormat="1" ht="13.5">
      <c r="B3" s="245" t="s">
        <v>245</v>
      </c>
      <c r="C3" s="245"/>
      <c r="D3" s="245"/>
      <c r="E3" s="245"/>
    </row>
    <row r="4" spans="2:3" ht="13.5">
      <c r="B4" s="139"/>
      <c r="C4" s="139"/>
    </row>
    <row r="5" spans="2:5" ht="18" customHeight="1">
      <c r="B5" s="140"/>
      <c r="C5" s="246" t="s">
        <v>85</v>
      </c>
      <c r="D5" s="247"/>
      <c r="E5" s="247"/>
    </row>
    <row r="6" ht="14.25" thickBot="1">
      <c r="E6" s="188" t="s">
        <v>86</v>
      </c>
    </row>
    <row r="7" spans="2:5" s="146" customFormat="1" ht="27.75" thickBot="1">
      <c r="B7" s="141" t="s">
        <v>87</v>
      </c>
      <c r="C7" s="142" t="s">
        <v>88</v>
      </c>
      <c r="D7" s="143"/>
      <c r="E7" s="144" t="s">
        <v>89</v>
      </c>
    </row>
    <row r="8" spans="3:5" s="146" customFormat="1" ht="6" customHeight="1">
      <c r="C8" s="147"/>
      <c r="D8" s="148"/>
      <c r="E8" s="149"/>
    </row>
    <row r="9" spans="3:5" s="150" customFormat="1" ht="14.25" thickBot="1">
      <c r="C9" s="243" t="s">
        <v>90</v>
      </c>
      <c r="D9" s="243"/>
      <c r="E9" s="243"/>
    </row>
    <row r="10" spans="2:5" s="156" customFormat="1" ht="15" customHeight="1">
      <c r="B10" s="151" t="s">
        <v>91</v>
      </c>
      <c r="C10" s="152">
        <v>1</v>
      </c>
      <c r="D10" s="153" t="s">
        <v>242</v>
      </c>
      <c r="E10" s="154">
        <v>5068615.305208602</v>
      </c>
    </row>
    <row r="11" spans="2:5" s="156" customFormat="1" ht="15" customHeight="1">
      <c r="B11" s="157" t="s">
        <v>92</v>
      </c>
      <c r="C11" s="158">
        <v>2</v>
      </c>
      <c r="D11" s="159" t="s">
        <v>93</v>
      </c>
      <c r="E11" s="160">
        <v>34036396.371589206</v>
      </c>
    </row>
    <row r="12" spans="2:5" s="156" customFormat="1" ht="15" customHeight="1">
      <c r="B12" s="157" t="s">
        <v>94</v>
      </c>
      <c r="C12" s="158">
        <v>3</v>
      </c>
      <c r="D12" s="159" t="s">
        <v>95</v>
      </c>
      <c r="E12" s="160">
        <v>1337063.75</v>
      </c>
    </row>
    <row r="13" spans="2:5" s="156" customFormat="1" ht="15" customHeight="1">
      <c r="B13" s="157" t="s">
        <v>96</v>
      </c>
      <c r="C13" s="158">
        <v>4</v>
      </c>
      <c r="D13" s="162" t="s">
        <v>97</v>
      </c>
      <c r="E13" s="160">
        <v>7180078.695561974</v>
      </c>
    </row>
    <row r="14" spans="2:5" s="156" customFormat="1" ht="27">
      <c r="B14" s="157" t="s">
        <v>98</v>
      </c>
      <c r="C14" s="158">
        <v>5</v>
      </c>
      <c r="D14" s="163" t="s">
        <v>99</v>
      </c>
      <c r="E14" s="160">
        <v>0</v>
      </c>
    </row>
    <row r="15" spans="2:5" s="156" customFormat="1" ht="15" customHeight="1">
      <c r="B15" s="157" t="s">
        <v>100</v>
      </c>
      <c r="C15" s="158">
        <v>6</v>
      </c>
      <c r="D15" s="162" t="s">
        <v>101</v>
      </c>
      <c r="E15" s="160">
        <v>47742284.70062488</v>
      </c>
    </row>
    <row r="16" spans="2:5" s="156" customFormat="1" ht="15" customHeight="1">
      <c r="B16" s="157" t="s">
        <v>102</v>
      </c>
      <c r="C16" s="158">
        <v>7</v>
      </c>
      <c r="D16" s="159" t="s">
        <v>103</v>
      </c>
      <c r="E16" s="160">
        <v>626625.897033653</v>
      </c>
    </row>
    <row r="17" spans="2:5" s="156" customFormat="1" ht="15" customHeight="1">
      <c r="B17" s="157" t="s">
        <v>104</v>
      </c>
      <c r="C17" s="158">
        <v>8</v>
      </c>
      <c r="D17" s="162" t="s">
        <v>105</v>
      </c>
      <c r="E17" s="160">
        <v>65983.83</v>
      </c>
    </row>
    <row r="18" spans="2:5" s="156" customFormat="1" ht="15" customHeight="1">
      <c r="B18" s="157" t="s">
        <v>106</v>
      </c>
      <c r="C18" s="158">
        <v>9</v>
      </c>
      <c r="D18" s="159" t="s">
        <v>107</v>
      </c>
      <c r="E18" s="160">
        <v>6712788.5875</v>
      </c>
    </row>
    <row r="19" spans="2:5" s="156" customFormat="1" ht="15" customHeight="1">
      <c r="B19" s="157" t="s">
        <v>108</v>
      </c>
      <c r="C19" s="158">
        <v>10</v>
      </c>
      <c r="D19" s="159" t="s">
        <v>109</v>
      </c>
      <c r="E19" s="160">
        <v>0</v>
      </c>
    </row>
    <row r="20" spans="2:5" s="156" customFormat="1" ht="15" customHeight="1">
      <c r="B20" s="157" t="s">
        <v>110</v>
      </c>
      <c r="C20" s="158">
        <v>11</v>
      </c>
      <c r="D20" s="159" t="s">
        <v>111</v>
      </c>
      <c r="E20" s="160">
        <v>18567118.672683835</v>
      </c>
    </row>
    <row r="21" spans="2:5" s="156" customFormat="1" ht="15" customHeight="1">
      <c r="B21" s="157" t="s">
        <v>112</v>
      </c>
      <c r="C21" s="158">
        <v>12</v>
      </c>
      <c r="D21" s="159" t="s">
        <v>113</v>
      </c>
      <c r="E21" s="160">
        <v>75593806.4849197</v>
      </c>
    </row>
    <row r="22" spans="2:5" s="156" customFormat="1" ht="15" customHeight="1">
      <c r="B22" s="157" t="s">
        <v>114</v>
      </c>
      <c r="C22" s="158">
        <v>13</v>
      </c>
      <c r="D22" s="159" t="s">
        <v>115</v>
      </c>
      <c r="E22" s="160">
        <v>2445318.290000001</v>
      </c>
    </row>
    <row r="23" spans="2:5" s="156" customFormat="1" ht="15" customHeight="1">
      <c r="B23" s="157" t="s">
        <v>116</v>
      </c>
      <c r="C23" s="158">
        <v>14</v>
      </c>
      <c r="D23" s="159" t="s">
        <v>117</v>
      </c>
      <c r="E23" s="160">
        <v>6432849.570000001</v>
      </c>
    </row>
    <row r="24" spans="2:5" s="156" customFormat="1" ht="15" customHeight="1">
      <c r="B24" s="157" t="s">
        <v>118</v>
      </c>
      <c r="C24" s="158">
        <v>15</v>
      </c>
      <c r="D24" s="159" t="s">
        <v>119</v>
      </c>
      <c r="E24" s="160">
        <v>0</v>
      </c>
    </row>
    <row r="25" spans="2:5" s="156" customFormat="1" ht="15" customHeight="1">
      <c r="B25" s="157" t="s">
        <v>120</v>
      </c>
      <c r="C25" s="158">
        <v>16</v>
      </c>
      <c r="D25" s="159" t="s">
        <v>121</v>
      </c>
      <c r="E25" s="160">
        <v>17163440.056806877</v>
      </c>
    </row>
    <row r="26" spans="2:5" s="156" customFormat="1" ht="15" customHeight="1">
      <c r="B26" s="157" t="s">
        <v>122</v>
      </c>
      <c r="C26" s="158">
        <v>17</v>
      </c>
      <c r="D26" s="159" t="s">
        <v>123</v>
      </c>
      <c r="E26" s="160">
        <v>885778.7946532058</v>
      </c>
    </row>
    <row r="27" spans="2:5" s="156" customFormat="1" ht="15" customHeight="1">
      <c r="B27" s="157" t="s">
        <v>124</v>
      </c>
      <c r="C27" s="158">
        <v>18</v>
      </c>
      <c r="D27" s="164" t="s">
        <v>125</v>
      </c>
      <c r="E27" s="160">
        <v>3491338.5304670096</v>
      </c>
    </row>
    <row r="28" spans="2:5" s="169" customFormat="1" ht="15" customHeight="1" thickBot="1">
      <c r="B28" s="165" t="s">
        <v>126</v>
      </c>
      <c r="C28" s="166">
        <v>19</v>
      </c>
      <c r="D28" s="167" t="s">
        <v>127</v>
      </c>
      <c r="E28" s="168">
        <f>SUM(E10:E27)</f>
        <v>227349487.53704894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4.25" thickBot="1">
      <c r="B30" s="170"/>
      <c r="C30" s="243" t="s">
        <v>128</v>
      </c>
      <c r="D30" s="243"/>
      <c r="E30" s="243"/>
    </row>
    <row r="31" spans="2:5" s="156" customFormat="1" ht="15" customHeight="1">
      <c r="B31" s="151" t="s">
        <v>129</v>
      </c>
      <c r="C31" s="152">
        <v>20</v>
      </c>
      <c r="D31" s="174" t="s">
        <v>130</v>
      </c>
      <c r="E31" s="154">
        <v>111781192.95906396</v>
      </c>
    </row>
    <row r="32" spans="2:5" s="156" customFormat="1" ht="15" customHeight="1">
      <c r="B32" s="157" t="s">
        <v>131</v>
      </c>
      <c r="C32" s="158">
        <v>21</v>
      </c>
      <c r="D32" s="175" t="s">
        <v>132</v>
      </c>
      <c r="E32" s="160">
        <v>30991248.58219771</v>
      </c>
    </row>
    <row r="33" spans="2:5" s="156" customFormat="1" ht="15" customHeight="1">
      <c r="B33" s="157" t="s">
        <v>133</v>
      </c>
      <c r="C33" s="158">
        <v>22</v>
      </c>
      <c r="D33" s="162" t="s">
        <v>134</v>
      </c>
      <c r="E33" s="160">
        <v>0</v>
      </c>
    </row>
    <row r="34" spans="2:5" s="156" customFormat="1" ht="15" customHeight="1">
      <c r="B34" s="157" t="s">
        <v>135</v>
      </c>
      <c r="C34" s="158">
        <v>23</v>
      </c>
      <c r="D34" s="175" t="s">
        <v>136</v>
      </c>
      <c r="E34" s="160">
        <v>574997.2602739726</v>
      </c>
    </row>
    <row r="35" spans="2:5" s="156" customFormat="1" ht="15" customHeight="1">
      <c r="B35" s="157" t="s">
        <v>137</v>
      </c>
      <c r="C35" s="158">
        <v>24</v>
      </c>
      <c r="D35" s="175" t="s">
        <v>138</v>
      </c>
      <c r="E35" s="160">
        <v>4810736.380000095</v>
      </c>
    </row>
    <row r="36" spans="2:5" s="156" customFormat="1" ht="15" customHeight="1">
      <c r="B36" s="157" t="s">
        <v>139</v>
      </c>
      <c r="C36" s="158">
        <v>25</v>
      </c>
      <c r="D36" s="175" t="s">
        <v>140</v>
      </c>
      <c r="E36" s="160">
        <v>0</v>
      </c>
    </row>
    <row r="37" spans="2:5" s="156" customFormat="1" ht="15" customHeight="1">
      <c r="B37" s="157" t="s">
        <v>141</v>
      </c>
      <c r="C37" s="158">
        <v>26</v>
      </c>
      <c r="D37" s="175" t="s">
        <v>142</v>
      </c>
      <c r="E37" s="160">
        <v>633843.8118750727</v>
      </c>
    </row>
    <row r="38" spans="2:5" s="156" customFormat="1" ht="15" customHeight="1">
      <c r="B38" s="157" t="s">
        <v>143</v>
      </c>
      <c r="C38" s="158">
        <v>27</v>
      </c>
      <c r="D38" s="175" t="s">
        <v>144</v>
      </c>
      <c r="E38" s="160">
        <v>1674594.6206355607</v>
      </c>
    </row>
    <row r="39" spans="2:5" s="156" customFormat="1" ht="15" customHeight="1">
      <c r="B39" s="157" t="s">
        <v>145</v>
      </c>
      <c r="C39" s="158">
        <v>28</v>
      </c>
      <c r="D39" s="175" t="s">
        <v>146</v>
      </c>
      <c r="E39" s="160">
        <v>0</v>
      </c>
    </row>
    <row r="40" spans="2:5" s="156" customFormat="1" ht="15" customHeight="1">
      <c r="B40" s="157" t="s">
        <v>147</v>
      </c>
      <c r="C40" s="158">
        <v>29</v>
      </c>
      <c r="D40" s="175" t="s">
        <v>148</v>
      </c>
      <c r="E40" s="160">
        <v>10184121.48199363</v>
      </c>
    </row>
    <row r="41" spans="2:5" s="169" customFormat="1" ht="15" customHeight="1" thickBot="1">
      <c r="B41" s="165" t="s">
        <v>149</v>
      </c>
      <c r="C41" s="166">
        <v>30</v>
      </c>
      <c r="D41" s="176" t="s">
        <v>150</v>
      </c>
      <c r="E41" s="168">
        <f>SUM(E31:E40)</f>
        <v>160650735.09604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4.25" thickBot="1">
      <c r="B43" s="180"/>
      <c r="C43" s="243" t="s">
        <v>151</v>
      </c>
      <c r="D43" s="243"/>
      <c r="E43" s="243"/>
    </row>
    <row r="44" spans="2:5" s="156" customFormat="1" ht="15" customHeight="1">
      <c r="B44" s="151" t="s">
        <v>152</v>
      </c>
      <c r="C44" s="152">
        <v>31</v>
      </c>
      <c r="D44" s="174" t="s">
        <v>153</v>
      </c>
      <c r="E44" s="154">
        <v>1889155.35</v>
      </c>
    </row>
    <row r="45" spans="2:5" s="156" customFormat="1" ht="15" customHeight="1">
      <c r="B45" s="157" t="s">
        <v>154</v>
      </c>
      <c r="C45" s="158">
        <v>32</v>
      </c>
      <c r="D45" s="175" t="s">
        <v>155</v>
      </c>
      <c r="E45" s="160">
        <v>6935001.153465483</v>
      </c>
    </row>
    <row r="46" spans="2:5" s="156" customFormat="1" ht="15" customHeight="1">
      <c r="B46" s="157" t="s">
        <v>156</v>
      </c>
      <c r="C46" s="158">
        <v>33</v>
      </c>
      <c r="D46" s="175" t="s">
        <v>157</v>
      </c>
      <c r="E46" s="160">
        <v>0</v>
      </c>
    </row>
    <row r="47" spans="2:5" s="156" customFormat="1" ht="15" customHeight="1">
      <c r="B47" s="157" t="s">
        <v>158</v>
      </c>
      <c r="C47" s="158">
        <v>34</v>
      </c>
      <c r="D47" s="175" t="s">
        <v>159</v>
      </c>
      <c r="E47" s="160">
        <v>47866022.99136618</v>
      </c>
    </row>
    <row r="48" spans="2:5" s="156" customFormat="1" ht="15" customHeight="1">
      <c r="B48" s="157" t="s">
        <v>160</v>
      </c>
      <c r="C48" s="158">
        <v>35</v>
      </c>
      <c r="D48" s="175" t="s">
        <v>161</v>
      </c>
      <c r="E48" s="160">
        <v>10008572.936821418</v>
      </c>
    </row>
    <row r="49" spans="2:5" s="156" customFormat="1" ht="15" customHeight="1">
      <c r="B49" s="157" t="s">
        <v>162</v>
      </c>
      <c r="C49" s="158">
        <v>36</v>
      </c>
      <c r="D49" s="175" t="s">
        <v>163</v>
      </c>
      <c r="E49" s="160">
        <v>0</v>
      </c>
    </row>
    <row r="50" spans="2:5" s="169" customFormat="1" ht="15" customHeight="1">
      <c r="B50" s="157" t="s">
        <v>164</v>
      </c>
      <c r="C50" s="181">
        <v>37</v>
      </c>
      <c r="D50" s="182" t="s">
        <v>165</v>
      </c>
      <c r="E50" s="183">
        <f>SUM(E44+E45-E46+E47+E48+E49)</f>
        <v>66698752.431653075</v>
      </c>
    </row>
    <row r="51" spans="2:5" s="169" customFormat="1" ht="15" customHeight="1" thickBot="1">
      <c r="B51" s="165" t="s">
        <v>166</v>
      </c>
      <c r="C51" s="184">
        <v>38</v>
      </c>
      <c r="D51" s="185" t="s">
        <v>167</v>
      </c>
      <c r="E51" s="186">
        <f>E41+E50</f>
        <v>227349487.5276931</v>
      </c>
    </row>
    <row r="52" s="187" customFormat="1" ht="13.5"/>
    <row r="53" s="187" customFormat="1" ht="13.5"/>
    <row r="54" spans="3:5" ht="13.5">
      <c r="C54" s="241"/>
      <c r="D54" s="241"/>
      <c r="E54" s="241"/>
    </row>
    <row r="55" spans="3:5" ht="13.5">
      <c r="C55" s="242"/>
      <c r="D55" s="242"/>
      <c r="E55" s="242"/>
    </row>
    <row r="56" spans="3:5" ht="13.5">
      <c r="C56" s="241"/>
      <c r="D56" s="241"/>
      <c r="E56" s="241"/>
    </row>
    <row r="57" spans="3:5" ht="13.5">
      <c r="C57" s="242"/>
      <c r="D57" s="242"/>
      <c r="E57" s="242"/>
    </row>
    <row r="58" spans="3:5" ht="15" customHeight="1">
      <c r="C58" s="241"/>
      <c r="D58" s="241"/>
      <c r="E58" s="241"/>
    </row>
    <row r="59" spans="3:5" ht="13.5">
      <c r="C59" s="242"/>
      <c r="D59" s="242"/>
      <c r="E59" s="242"/>
    </row>
  </sheetData>
  <sheetProtection/>
  <mergeCells count="12">
    <mergeCell ref="B2:C2"/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63" activePane="bottomLeft" state="frozen"/>
      <selection pane="topLeft" activeCell="C120" sqref="C120"/>
      <selection pane="bottomLeft" activeCell="E74" sqref="E74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48" t="s">
        <v>84</v>
      </c>
      <c r="C1" s="248"/>
      <c r="D1" s="232" t="s">
        <v>243</v>
      </c>
      <c r="E1" s="233" t="s">
        <v>239</v>
      </c>
    </row>
    <row r="2" spans="2:5" ht="15" customHeight="1">
      <c r="B2" s="245" t="s">
        <v>246</v>
      </c>
      <c r="C2" s="245"/>
      <c r="D2" s="245"/>
      <c r="E2" s="245"/>
    </row>
    <row r="3" ht="15" customHeight="1"/>
    <row r="4" spans="4:5" s="189" customFormat="1" ht="12.75" customHeight="1">
      <c r="D4" s="249" t="s">
        <v>168</v>
      </c>
      <c r="E4" s="249"/>
    </row>
    <row r="5" ht="15" customHeight="1" thickBot="1">
      <c r="E5" s="231" t="s">
        <v>86</v>
      </c>
    </row>
    <row r="6" spans="2:5" s="192" customFormat="1" ht="45" customHeight="1" thickBot="1">
      <c r="B6" s="141" t="s">
        <v>87</v>
      </c>
      <c r="C6" s="190" t="s">
        <v>88</v>
      </c>
      <c r="D6" s="191"/>
      <c r="E6" s="145" t="s">
        <v>89</v>
      </c>
    </row>
    <row r="7" spans="3:5" s="179" customFormat="1" ht="9" customHeight="1">
      <c r="C7" s="193"/>
      <c r="D7" s="193"/>
      <c r="E7" s="194"/>
    </row>
    <row r="8" spans="3:5" s="179" customFormat="1" ht="15" customHeight="1" thickBot="1">
      <c r="C8" s="250" t="s">
        <v>169</v>
      </c>
      <c r="D8" s="250"/>
      <c r="E8" s="250"/>
    </row>
    <row r="9" spans="2:5" ht="15" customHeight="1">
      <c r="B9" s="195" t="s">
        <v>91</v>
      </c>
      <c r="C9" s="196">
        <v>1</v>
      </c>
      <c r="D9" s="197" t="s">
        <v>170</v>
      </c>
      <c r="E9" s="198">
        <v>45845479.429979466</v>
      </c>
    </row>
    <row r="10" spans="2:5" ht="15" customHeight="1">
      <c r="B10" s="199" t="s">
        <v>92</v>
      </c>
      <c r="C10" s="200">
        <v>2</v>
      </c>
      <c r="D10" s="201" t="s">
        <v>171</v>
      </c>
      <c r="E10" s="202">
        <v>22230772.55546582</v>
      </c>
    </row>
    <row r="11" spans="2:5" ht="15" customHeight="1">
      <c r="B11" s="199" t="s">
        <v>94</v>
      </c>
      <c r="C11" s="200">
        <v>3</v>
      </c>
      <c r="D11" s="203" t="s">
        <v>172</v>
      </c>
      <c r="E11" s="202">
        <v>8102814.112671144</v>
      </c>
    </row>
    <row r="12" spans="2:5" ht="15" customHeight="1">
      <c r="B12" s="199" t="s">
        <v>96</v>
      </c>
      <c r="C12" s="200">
        <v>4</v>
      </c>
      <c r="D12" s="204" t="s">
        <v>173</v>
      </c>
      <c r="E12" s="202">
        <v>9337093.370741164</v>
      </c>
    </row>
    <row r="13" spans="2:5" s="156" customFormat="1" ht="15" customHeight="1">
      <c r="B13" s="199" t="s">
        <v>98</v>
      </c>
      <c r="C13" s="158">
        <v>5</v>
      </c>
      <c r="D13" s="159" t="s">
        <v>174</v>
      </c>
      <c r="E13" s="161">
        <f>E9-E10-E11+E12</f>
        <v>24848986.132583663</v>
      </c>
    </row>
    <row r="14" spans="2:5" ht="15" customHeight="1">
      <c r="B14" s="199" t="s">
        <v>100</v>
      </c>
      <c r="C14" s="200">
        <v>6</v>
      </c>
      <c r="D14" s="201" t="s">
        <v>175</v>
      </c>
      <c r="E14" s="202">
        <v>19108667.525919113</v>
      </c>
    </row>
    <row r="15" spans="2:5" ht="15" customHeight="1">
      <c r="B15" s="199" t="s">
        <v>102</v>
      </c>
      <c r="C15" s="200">
        <v>7</v>
      </c>
      <c r="D15" s="201" t="s">
        <v>176</v>
      </c>
      <c r="E15" s="202">
        <v>10307646.86752109</v>
      </c>
    </row>
    <row r="16" spans="2:5" ht="15" customHeight="1">
      <c r="B16" s="199" t="s">
        <v>104</v>
      </c>
      <c r="C16" s="200">
        <v>8</v>
      </c>
      <c r="D16" s="203" t="s">
        <v>177</v>
      </c>
      <c r="E16" s="202">
        <v>-5840405.269821774</v>
      </c>
    </row>
    <row r="17" spans="2:5" ht="15" customHeight="1">
      <c r="B17" s="199" t="s">
        <v>106</v>
      </c>
      <c r="C17" s="200">
        <v>9</v>
      </c>
      <c r="D17" s="203" t="s">
        <v>178</v>
      </c>
      <c r="E17" s="202">
        <v>-5485604.497002635</v>
      </c>
    </row>
    <row r="18" spans="2:8" ht="15" customHeight="1">
      <c r="B18" s="199" t="s">
        <v>108</v>
      </c>
      <c r="C18" s="200">
        <v>10</v>
      </c>
      <c r="D18" s="203" t="s">
        <v>179</v>
      </c>
      <c r="E18" s="202">
        <v>1174792.5400000096</v>
      </c>
      <c r="G18" s="179"/>
      <c r="H18" s="179"/>
    </row>
    <row r="19" spans="2:8" s="156" customFormat="1" ht="15" customHeight="1">
      <c r="B19" s="199" t="s">
        <v>110</v>
      </c>
      <c r="C19" s="158">
        <v>11</v>
      </c>
      <c r="D19" s="159" t="s">
        <v>180</v>
      </c>
      <c r="E19" s="161">
        <f>E14-E15+E16-E17-E18</f>
        <v>7271427.345578874</v>
      </c>
      <c r="G19" s="193"/>
      <c r="H19" s="193"/>
    </row>
    <row r="20" spans="2:7" s="156" customFormat="1" ht="15" customHeight="1">
      <c r="B20" s="199" t="s">
        <v>112</v>
      </c>
      <c r="C20" s="158">
        <v>12</v>
      </c>
      <c r="D20" s="159" t="s">
        <v>181</v>
      </c>
      <c r="E20" s="202">
        <v>0</v>
      </c>
      <c r="G20" s="193"/>
    </row>
    <row r="21" spans="2:7" s="156" customFormat="1" ht="15" customHeight="1">
      <c r="B21" s="199" t="s">
        <v>114</v>
      </c>
      <c r="C21" s="158">
        <v>13</v>
      </c>
      <c r="D21" s="159" t="s">
        <v>182</v>
      </c>
      <c r="E21" s="202">
        <v>-3061262.178270407</v>
      </c>
      <c r="G21" s="193"/>
    </row>
    <row r="22" spans="2:5" s="156" customFormat="1" ht="15" customHeight="1" thickBot="1">
      <c r="B22" s="205" t="s">
        <v>116</v>
      </c>
      <c r="C22" s="206">
        <v>14</v>
      </c>
      <c r="D22" s="207" t="s">
        <v>183</v>
      </c>
      <c r="E22" s="208">
        <f>E13-E19-E20+E21</f>
        <v>14516296.60873438</v>
      </c>
    </row>
    <row r="23" spans="3:5" ht="9" customHeight="1">
      <c r="C23" s="171"/>
      <c r="D23" s="209"/>
      <c r="E23" s="173"/>
    </row>
    <row r="24" spans="3:5" ht="15" customHeight="1" thickBot="1">
      <c r="C24" s="250" t="s">
        <v>184</v>
      </c>
      <c r="D24" s="250"/>
      <c r="E24" s="250"/>
    </row>
    <row r="25" spans="2:5" ht="15" customHeight="1">
      <c r="B25" s="195" t="s">
        <v>118</v>
      </c>
      <c r="C25" s="196">
        <v>15</v>
      </c>
      <c r="D25" s="197" t="s">
        <v>170</v>
      </c>
      <c r="E25" s="198">
        <v>6602657.121675073</v>
      </c>
    </row>
    <row r="26" spans="2:7" ht="15" customHeight="1">
      <c r="B26" s="199" t="s">
        <v>120</v>
      </c>
      <c r="C26" s="200">
        <v>16</v>
      </c>
      <c r="D26" s="201" t="s">
        <v>171</v>
      </c>
      <c r="E26" s="202">
        <v>24794.06120700002</v>
      </c>
      <c r="G26" s="210"/>
    </row>
    <row r="27" spans="2:7" ht="15" customHeight="1">
      <c r="B27" s="199" t="s">
        <v>122</v>
      </c>
      <c r="C27" s="200">
        <v>17</v>
      </c>
      <c r="D27" s="203" t="s">
        <v>172</v>
      </c>
      <c r="E27" s="202">
        <v>-3970.3317399998123</v>
      </c>
      <c r="G27" s="210"/>
    </row>
    <row r="28" spans="2:5" ht="15" customHeight="1">
      <c r="B28" s="199" t="s">
        <v>124</v>
      </c>
      <c r="C28" s="200">
        <v>18</v>
      </c>
      <c r="D28" s="203" t="s">
        <v>173</v>
      </c>
      <c r="E28" s="202">
        <v>-13127.538312703538</v>
      </c>
    </row>
    <row r="29" spans="2:5" s="156" customFormat="1" ht="15" customHeight="1">
      <c r="B29" s="199" t="s">
        <v>126</v>
      </c>
      <c r="C29" s="158">
        <v>19</v>
      </c>
      <c r="D29" s="159" t="s">
        <v>185</v>
      </c>
      <c r="E29" s="161">
        <f>E25-E26-E27+E28</f>
        <v>6568705.853895369</v>
      </c>
    </row>
    <row r="30" spans="2:7" ht="15" customHeight="1">
      <c r="B30" s="199" t="s">
        <v>129</v>
      </c>
      <c r="C30" s="200">
        <v>20</v>
      </c>
      <c r="D30" s="201" t="s">
        <v>175</v>
      </c>
      <c r="E30" s="202">
        <v>4597358.549999999</v>
      </c>
      <c r="G30" s="210"/>
    </row>
    <row r="31" spans="2:5" ht="15" customHeight="1">
      <c r="B31" s="199" t="s">
        <v>131</v>
      </c>
      <c r="C31" s="200">
        <v>21</v>
      </c>
      <c r="D31" s="201" t="s">
        <v>186</v>
      </c>
      <c r="E31" s="202">
        <v>0</v>
      </c>
    </row>
    <row r="32" spans="2:5" ht="15" customHeight="1">
      <c r="B32" s="199" t="s">
        <v>133</v>
      </c>
      <c r="C32" s="200">
        <v>22</v>
      </c>
      <c r="D32" s="203" t="s">
        <v>177</v>
      </c>
      <c r="E32" s="202">
        <v>1738706.3647660105</v>
      </c>
    </row>
    <row r="33" spans="2:5" ht="15" customHeight="1">
      <c r="B33" s="199" t="s">
        <v>135</v>
      </c>
      <c r="C33" s="200">
        <v>23</v>
      </c>
      <c r="D33" s="203" t="s">
        <v>178</v>
      </c>
      <c r="E33" s="202">
        <v>0</v>
      </c>
    </row>
    <row r="34" spans="2:5" ht="15" customHeight="1">
      <c r="B34" s="199" t="s">
        <v>137</v>
      </c>
      <c r="C34" s="200">
        <v>24</v>
      </c>
      <c r="D34" s="203" t="s">
        <v>187</v>
      </c>
      <c r="E34" s="202">
        <v>0</v>
      </c>
    </row>
    <row r="35" spans="2:5" s="156" customFormat="1" ht="15" customHeight="1">
      <c r="B35" s="199" t="s">
        <v>139</v>
      </c>
      <c r="C35" s="158">
        <v>25</v>
      </c>
      <c r="D35" s="159" t="s">
        <v>188</v>
      </c>
      <c r="E35" s="161">
        <f>E30-E31+E32-E33-E34</f>
        <v>6336064.91476601</v>
      </c>
    </row>
    <row r="36" spans="2:5" ht="15" customHeight="1">
      <c r="B36" s="199" t="s">
        <v>141</v>
      </c>
      <c r="C36" s="200">
        <v>26</v>
      </c>
      <c r="D36" s="201" t="s">
        <v>189</v>
      </c>
      <c r="E36" s="202">
        <v>0</v>
      </c>
    </row>
    <row r="37" spans="2:5" ht="15" customHeight="1">
      <c r="B37" s="199" t="s">
        <v>143</v>
      </c>
      <c r="C37" s="200">
        <v>27</v>
      </c>
      <c r="D37" s="203" t="s">
        <v>190</v>
      </c>
      <c r="E37" s="202">
        <v>0</v>
      </c>
    </row>
    <row r="38" spans="2:5" s="156" customFormat="1" ht="15" customHeight="1">
      <c r="B38" s="199" t="s">
        <v>145</v>
      </c>
      <c r="C38" s="158">
        <v>28</v>
      </c>
      <c r="D38" s="159" t="s">
        <v>191</v>
      </c>
      <c r="E38" s="202">
        <v>0</v>
      </c>
    </row>
    <row r="39" spans="2:5" s="156" customFormat="1" ht="15" customHeight="1">
      <c r="B39" s="199" t="s">
        <v>147</v>
      </c>
      <c r="C39" s="158">
        <v>29</v>
      </c>
      <c r="D39" s="159" t="s">
        <v>192</v>
      </c>
      <c r="E39" s="202">
        <v>0</v>
      </c>
    </row>
    <row r="40" spans="2:5" s="156" customFormat="1" ht="15" customHeight="1">
      <c r="B40" s="199" t="s">
        <v>149</v>
      </c>
      <c r="C40" s="158">
        <v>30</v>
      </c>
      <c r="D40" s="159" t="s">
        <v>182</v>
      </c>
      <c r="E40" s="202">
        <v>7921.410426703545</v>
      </c>
    </row>
    <row r="41" spans="2:5" s="156" customFormat="1" ht="15" customHeight="1" thickBot="1">
      <c r="B41" s="205" t="s">
        <v>152</v>
      </c>
      <c r="C41" s="206">
        <v>31</v>
      </c>
      <c r="D41" s="207" t="s">
        <v>193</v>
      </c>
      <c r="E41" s="208">
        <f>E29-E35+E38-E39+E40</f>
        <v>240562.34955606263</v>
      </c>
    </row>
    <row r="42" spans="3:5" s="193" customFormat="1" ht="9" customHeight="1" thickBot="1">
      <c r="C42" s="171"/>
      <c r="D42" s="211"/>
      <c r="E42" s="212"/>
    </row>
    <row r="43" spans="2:5" s="156" customFormat="1" ht="15" customHeight="1" thickBot="1">
      <c r="B43" s="213" t="s">
        <v>154</v>
      </c>
      <c r="C43" s="214">
        <v>32</v>
      </c>
      <c r="D43" s="215" t="s">
        <v>194</v>
      </c>
      <c r="E43" s="216">
        <f>E22+E41</f>
        <v>14756858.958290443</v>
      </c>
    </row>
    <row r="44" spans="3:5" ht="9" customHeight="1">
      <c r="C44" s="171"/>
      <c r="D44" s="211"/>
      <c r="E44" s="173"/>
    </row>
    <row r="45" spans="3:5" ht="15" customHeight="1" thickBot="1">
      <c r="C45" s="171"/>
      <c r="D45" s="250" t="s">
        <v>195</v>
      </c>
      <c r="E45" s="250"/>
    </row>
    <row r="46" spans="2:5" ht="15" customHeight="1">
      <c r="B46" s="195" t="s">
        <v>156</v>
      </c>
      <c r="C46" s="196">
        <v>33</v>
      </c>
      <c r="D46" s="217" t="s">
        <v>196</v>
      </c>
      <c r="E46" s="198">
        <v>0</v>
      </c>
    </row>
    <row r="47" spans="2:5" ht="15" customHeight="1">
      <c r="B47" s="199" t="s">
        <v>158</v>
      </c>
      <c r="C47" s="200">
        <v>34</v>
      </c>
      <c r="D47" s="201" t="s">
        <v>197</v>
      </c>
      <c r="E47" s="202">
        <v>21076.5306122449</v>
      </c>
    </row>
    <row r="48" spans="2:5" ht="15" customHeight="1">
      <c r="B48" s="218" t="s">
        <v>160</v>
      </c>
      <c r="C48" s="200">
        <v>35</v>
      </c>
      <c r="D48" s="201" t="s">
        <v>198</v>
      </c>
      <c r="E48" s="202">
        <v>0</v>
      </c>
    </row>
    <row r="49" spans="2:5" s="156" customFormat="1" ht="15" customHeight="1" thickBot="1">
      <c r="B49" s="205" t="s">
        <v>162</v>
      </c>
      <c r="C49" s="206">
        <v>36</v>
      </c>
      <c r="D49" s="207" t="s">
        <v>199</v>
      </c>
      <c r="E49" s="208">
        <f>E46-E47-E48</f>
        <v>-21076.5306122449</v>
      </c>
    </row>
    <row r="50" spans="3:5" ht="8.25" customHeight="1">
      <c r="C50" s="171"/>
      <c r="D50" s="209"/>
      <c r="E50" s="173"/>
    </row>
    <row r="51" spans="3:5" ht="15" customHeight="1" thickBot="1">
      <c r="C51" s="250" t="s">
        <v>200</v>
      </c>
      <c r="D51" s="250"/>
      <c r="E51" s="250"/>
    </row>
    <row r="52" spans="2:5" ht="15" customHeight="1">
      <c r="B52" s="195" t="s">
        <v>164</v>
      </c>
      <c r="C52" s="196">
        <v>37</v>
      </c>
      <c r="D52" s="197" t="s">
        <v>201</v>
      </c>
      <c r="E52" s="198">
        <v>1595286.759966322</v>
      </c>
    </row>
    <row r="53" spans="2:5" ht="15" customHeight="1">
      <c r="B53" s="199" t="s">
        <v>166</v>
      </c>
      <c r="C53" s="200">
        <v>38</v>
      </c>
      <c r="D53" s="203" t="s">
        <v>202</v>
      </c>
      <c r="E53" s="202">
        <v>0</v>
      </c>
    </row>
    <row r="54" spans="2:5" ht="15" customHeight="1">
      <c r="B54" s="199" t="s">
        <v>203</v>
      </c>
      <c r="C54" s="200">
        <v>39</v>
      </c>
      <c r="D54" s="203" t="s">
        <v>204</v>
      </c>
      <c r="E54" s="202">
        <v>345951.20694556256</v>
      </c>
    </row>
    <row r="55" spans="2:5" ht="15" customHeight="1">
      <c r="B55" s="199" t="s">
        <v>205</v>
      </c>
      <c r="C55" s="200">
        <v>40</v>
      </c>
      <c r="D55" s="203" t="s">
        <v>206</v>
      </c>
      <c r="E55" s="202">
        <v>0</v>
      </c>
    </row>
    <row r="56" spans="2:5" ht="15" customHeight="1">
      <c r="B56" s="199" t="s">
        <v>207</v>
      </c>
      <c r="C56" s="200">
        <v>41</v>
      </c>
      <c r="D56" s="203" t="s">
        <v>109</v>
      </c>
      <c r="E56" s="202">
        <v>0</v>
      </c>
    </row>
    <row r="57" spans="2:5" ht="15" customHeight="1">
      <c r="B57" s="199" t="s">
        <v>208</v>
      </c>
      <c r="C57" s="200">
        <v>42</v>
      </c>
      <c r="D57" s="203" t="s">
        <v>111</v>
      </c>
      <c r="E57" s="202">
        <v>2011452.204282378</v>
      </c>
    </row>
    <row r="58" spans="2:5" ht="15" customHeight="1">
      <c r="B58" s="199" t="s">
        <v>209</v>
      </c>
      <c r="C58" s="200">
        <v>43</v>
      </c>
      <c r="D58" s="203" t="s">
        <v>119</v>
      </c>
      <c r="E58" s="202">
        <v>0</v>
      </c>
    </row>
    <row r="59" spans="2:5" ht="15" customHeight="1">
      <c r="B59" s="199" t="s">
        <v>210</v>
      </c>
      <c r="C59" s="200">
        <v>44</v>
      </c>
      <c r="D59" s="203" t="s">
        <v>211</v>
      </c>
      <c r="E59" s="202">
        <v>365451.5760720274</v>
      </c>
    </row>
    <row r="60" spans="2:5" ht="15" customHeight="1">
      <c r="B60" s="199" t="s">
        <v>212</v>
      </c>
      <c r="C60" s="200">
        <v>45</v>
      </c>
      <c r="D60" s="203" t="s">
        <v>213</v>
      </c>
      <c r="E60" s="202">
        <v>0</v>
      </c>
    </row>
    <row r="61" spans="2:5" s="209" customFormat="1" ht="15" customHeight="1" thickBot="1">
      <c r="B61" s="205" t="s">
        <v>214</v>
      </c>
      <c r="C61" s="219">
        <v>46</v>
      </c>
      <c r="D61" s="220" t="s">
        <v>215</v>
      </c>
      <c r="E61" s="208">
        <f>SUM(E52:E60)</f>
        <v>4318141.74726629</v>
      </c>
    </row>
    <row r="62" spans="3:5" s="209" customFormat="1" ht="9" customHeight="1">
      <c r="C62" s="171"/>
      <c r="E62" s="212"/>
    </row>
    <row r="63" spans="3:5" s="209" customFormat="1" ht="15" customHeight="1" thickBot="1">
      <c r="C63" s="251" t="s">
        <v>216</v>
      </c>
      <c r="D63" s="251"/>
      <c r="E63" s="251"/>
    </row>
    <row r="64" spans="2:5" ht="15" customHeight="1">
      <c r="B64" s="195" t="s">
        <v>217</v>
      </c>
      <c r="C64" s="196">
        <v>47</v>
      </c>
      <c r="D64" s="221" t="s">
        <v>218</v>
      </c>
      <c r="E64" s="198">
        <v>4858539.119387755</v>
      </c>
    </row>
    <row r="65" spans="2:5" ht="15" customHeight="1">
      <c r="B65" s="199" t="s">
        <v>219</v>
      </c>
      <c r="C65" s="200">
        <v>48</v>
      </c>
      <c r="D65" s="222" t="s">
        <v>220</v>
      </c>
      <c r="E65" s="202">
        <v>3469372.9600000293</v>
      </c>
    </row>
    <row r="66" spans="2:5" ht="15" customHeight="1">
      <c r="B66" s="199" t="s">
        <v>221</v>
      </c>
      <c r="C66" s="200">
        <v>49</v>
      </c>
      <c r="D66" s="222" t="s">
        <v>222</v>
      </c>
      <c r="E66" s="202">
        <v>34751.12872500001</v>
      </c>
    </row>
    <row r="67" spans="2:5" ht="15" customHeight="1">
      <c r="B67" s="199" t="s">
        <v>223</v>
      </c>
      <c r="C67" s="200">
        <v>50</v>
      </c>
      <c r="D67" s="222" t="s">
        <v>224</v>
      </c>
      <c r="E67" s="202">
        <v>600260.1699995801</v>
      </c>
    </row>
    <row r="68" spans="2:5" ht="15" customHeight="1">
      <c r="B68" s="199" t="s">
        <v>225</v>
      </c>
      <c r="C68" s="200">
        <v>51</v>
      </c>
      <c r="D68" s="222" t="s">
        <v>226</v>
      </c>
      <c r="E68" s="202">
        <v>70796.89156273952</v>
      </c>
    </row>
    <row r="69" spans="2:5" ht="15" customHeight="1">
      <c r="B69" s="199" t="s">
        <v>227</v>
      </c>
      <c r="C69" s="200">
        <v>52</v>
      </c>
      <c r="D69" s="222" t="s">
        <v>228</v>
      </c>
      <c r="E69" s="202">
        <v>0</v>
      </c>
    </row>
    <row r="70" spans="2:5" ht="15" customHeight="1" thickBot="1">
      <c r="B70" s="223" t="s">
        <v>229</v>
      </c>
      <c r="C70" s="224">
        <v>53</v>
      </c>
      <c r="D70" s="225" t="s">
        <v>230</v>
      </c>
      <c r="E70" s="226">
        <v>1754587.7851087563</v>
      </c>
    </row>
    <row r="71" spans="3:5" s="179" customFormat="1" ht="9" customHeight="1" thickBot="1">
      <c r="C71" s="178"/>
      <c r="D71" s="227"/>
      <c r="E71" s="228"/>
    </row>
    <row r="72" spans="2:5" s="156" customFormat="1" ht="15" customHeight="1">
      <c r="B72" s="195" t="s">
        <v>231</v>
      </c>
      <c r="C72" s="152">
        <v>54</v>
      </c>
      <c r="D72" s="153" t="s">
        <v>232</v>
      </c>
      <c r="E72" s="155">
        <f>E43+E49+E61-E64-E65-E66-E67-E68-E69+E70</f>
        <v>11774791.690378139</v>
      </c>
    </row>
    <row r="73" spans="2:5" s="156" customFormat="1" ht="15" customHeight="1">
      <c r="B73" s="199" t="s">
        <v>233</v>
      </c>
      <c r="C73" s="158">
        <v>55</v>
      </c>
      <c r="D73" s="229" t="s">
        <v>234</v>
      </c>
      <c r="E73" s="161">
        <v>1766218.7535567207</v>
      </c>
    </row>
    <row r="74" spans="2:5" s="156" customFormat="1" ht="15" customHeight="1" thickBot="1">
      <c r="B74" s="205" t="s">
        <v>235</v>
      </c>
      <c r="C74" s="206">
        <v>56</v>
      </c>
      <c r="D74" s="207" t="s">
        <v>236</v>
      </c>
      <c r="E74" s="208">
        <f>E72-E73</f>
        <v>10008572.936821418</v>
      </c>
    </row>
    <row r="75" ht="13.5">
      <c r="D75" s="230"/>
    </row>
    <row r="76" spans="3:5" ht="13.5">
      <c r="C76" s="241"/>
      <c r="D76" s="241"/>
      <c r="E76" s="241"/>
    </row>
    <row r="77" spans="3:5" ht="13.5">
      <c r="C77" s="242"/>
      <c r="D77" s="242"/>
      <c r="E77" s="242"/>
    </row>
    <row r="78" spans="3:5" ht="13.5">
      <c r="C78" s="241"/>
      <c r="D78" s="241"/>
      <c r="E78" s="241"/>
    </row>
    <row r="79" spans="3:5" ht="13.5">
      <c r="C79" s="242"/>
      <c r="D79" s="242"/>
      <c r="E79" s="242"/>
    </row>
    <row r="80" spans="3:5" ht="13.5">
      <c r="C80" s="241"/>
      <c r="D80" s="241"/>
      <c r="E80" s="241"/>
    </row>
    <row r="81" spans="3:5" ht="13.5">
      <c r="C81" s="242"/>
      <c r="D81" s="242"/>
      <c r="E81" s="242"/>
    </row>
  </sheetData>
  <sheetProtection/>
  <mergeCells count="14">
    <mergeCell ref="C80:E80"/>
    <mergeCell ref="C81:E81"/>
    <mergeCell ref="C24:E24"/>
    <mergeCell ref="D45:E45"/>
    <mergeCell ref="C51:E51"/>
    <mergeCell ref="C63:E63"/>
    <mergeCell ref="C76:E76"/>
    <mergeCell ref="C77:E77"/>
    <mergeCell ref="B1:C1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4"/>
  <sheetViews>
    <sheetView zoomScale="80" zoomScaleNormal="80" zoomScaleSheetLayoutView="7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2" sqref="A2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2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3.5">
      <c r="A1" s="271" t="s">
        <v>237</v>
      </c>
      <c r="B1" s="271"/>
      <c r="C1" s="137"/>
      <c r="D1" s="137"/>
      <c r="E1" s="137"/>
      <c r="F1" s="137"/>
      <c r="G1" s="137"/>
      <c r="H1" s="137"/>
    </row>
    <row r="2" spans="1:8" ht="13.5">
      <c r="A2" s="234" t="s">
        <v>241</v>
      </c>
      <c r="C2" s="137"/>
      <c r="D2" s="137"/>
      <c r="E2" s="137"/>
      <c r="F2" s="137"/>
      <c r="G2" s="137"/>
      <c r="H2" s="137"/>
    </row>
    <row r="3" spans="1:8" ht="13.5">
      <c r="A3" s="235" t="s">
        <v>244</v>
      </c>
      <c r="C3" s="137"/>
      <c r="D3" s="137"/>
      <c r="E3" s="137"/>
      <c r="F3" s="137"/>
      <c r="G3" s="137"/>
      <c r="H3" s="137"/>
    </row>
    <row r="4" spans="1:8" ht="13.5">
      <c r="A4" s="235" t="str">
        <f>'IS'!B2</f>
        <v>ანგარიშგების პერიოდი: 1 იანვარი 2020 –30 ივნისი 2020</v>
      </c>
      <c r="C4" s="137"/>
      <c r="D4" s="137"/>
      <c r="E4" s="137"/>
      <c r="F4" s="137"/>
      <c r="G4" s="137"/>
      <c r="H4" s="137"/>
    </row>
    <row r="5" spans="1:8" ht="13.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3" t="s">
        <v>82</v>
      </c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C6" s="265" t="s">
        <v>83</v>
      </c>
      <c r="AD6" s="265"/>
      <c r="AE6" s="265"/>
      <c r="AF6" s="265"/>
      <c r="AG6" s="265"/>
      <c r="AH6" s="265"/>
      <c r="AI6" s="265"/>
      <c r="AJ6" s="265"/>
      <c r="AK6" s="265"/>
      <c r="AL6" s="265"/>
    </row>
    <row r="7" spans="1:38" ht="15.75" customHeight="1" thickBot="1">
      <c r="A7" s="137"/>
      <c r="B7" s="137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C7" s="266"/>
      <c r="AD7" s="266"/>
      <c r="AE7" s="266"/>
      <c r="AF7" s="266"/>
      <c r="AG7" s="266"/>
      <c r="AH7" s="266"/>
      <c r="AI7" s="266"/>
      <c r="AJ7" s="266"/>
      <c r="AK7" s="266"/>
      <c r="AL7" s="266"/>
    </row>
    <row r="8" spans="1:38" s="1" customFormat="1" ht="89.25" customHeight="1">
      <c r="A8" s="272" t="s">
        <v>23</v>
      </c>
      <c r="B8" s="267" t="s">
        <v>70</v>
      </c>
      <c r="C8" s="278" t="s">
        <v>22</v>
      </c>
      <c r="D8" s="256"/>
      <c r="E8" s="256"/>
      <c r="F8" s="256"/>
      <c r="G8" s="256"/>
      <c r="H8" s="268" t="s">
        <v>240</v>
      </c>
      <c r="I8" s="256" t="s">
        <v>71</v>
      </c>
      <c r="J8" s="256"/>
      <c r="K8" s="256" t="s">
        <v>72</v>
      </c>
      <c r="L8" s="256"/>
      <c r="M8" s="256"/>
      <c r="N8" s="256"/>
      <c r="O8" s="256"/>
      <c r="P8" s="256" t="s">
        <v>73</v>
      </c>
      <c r="Q8" s="256"/>
      <c r="R8" s="256" t="s">
        <v>74</v>
      </c>
      <c r="S8" s="256"/>
      <c r="T8" s="256"/>
      <c r="U8" s="256"/>
      <c r="V8" s="256"/>
      <c r="W8" s="256"/>
      <c r="X8" s="256"/>
      <c r="Y8" s="256"/>
      <c r="Z8" s="256" t="s">
        <v>77</v>
      </c>
      <c r="AA8" s="267"/>
      <c r="AC8" s="255" t="s">
        <v>71</v>
      </c>
      <c r="AD8" s="256"/>
      <c r="AE8" s="256" t="s">
        <v>72</v>
      </c>
      <c r="AF8" s="256"/>
      <c r="AG8" s="256" t="s">
        <v>78</v>
      </c>
      <c r="AH8" s="256"/>
      <c r="AI8" s="256" t="s">
        <v>79</v>
      </c>
      <c r="AJ8" s="256"/>
      <c r="AK8" s="256" t="s">
        <v>77</v>
      </c>
      <c r="AL8" s="267"/>
    </row>
    <row r="9" spans="1:38" s="1" customFormat="1" ht="50.25" customHeight="1">
      <c r="A9" s="273"/>
      <c r="B9" s="275"/>
      <c r="C9" s="277" t="s">
        <v>15</v>
      </c>
      <c r="D9" s="254"/>
      <c r="E9" s="254"/>
      <c r="F9" s="254"/>
      <c r="G9" s="12" t="s">
        <v>16</v>
      </c>
      <c r="H9" s="269"/>
      <c r="I9" s="252" t="s">
        <v>0</v>
      </c>
      <c r="J9" s="252" t="s">
        <v>1</v>
      </c>
      <c r="K9" s="254" t="s">
        <v>0</v>
      </c>
      <c r="L9" s="254"/>
      <c r="M9" s="254"/>
      <c r="N9" s="254"/>
      <c r="O9" s="12" t="s">
        <v>1</v>
      </c>
      <c r="P9" s="252" t="s">
        <v>80</v>
      </c>
      <c r="Q9" s="252" t="s">
        <v>81</v>
      </c>
      <c r="R9" s="254" t="s">
        <v>75</v>
      </c>
      <c r="S9" s="254"/>
      <c r="T9" s="254"/>
      <c r="U9" s="254"/>
      <c r="V9" s="254" t="s">
        <v>76</v>
      </c>
      <c r="W9" s="254"/>
      <c r="X9" s="254"/>
      <c r="Y9" s="254"/>
      <c r="Z9" s="252" t="s">
        <v>17</v>
      </c>
      <c r="AA9" s="259" t="s">
        <v>18</v>
      </c>
      <c r="AC9" s="257" t="s">
        <v>0</v>
      </c>
      <c r="AD9" s="252" t="s">
        <v>1</v>
      </c>
      <c r="AE9" s="252" t="s">
        <v>0</v>
      </c>
      <c r="AF9" s="252" t="s">
        <v>1</v>
      </c>
      <c r="AG9" s="252" t="s">
        <v>80</v>
      </c>
      <c r="AH9" s="252" t="s">
        <v>81</v>
      </c>
      <c r="AI9" s="252" t="s">
        <v>75</v>
      </c>
      <c r="AJ9" s="252" t="s">
        <v>76</v>
      </c>
      <c r="AK9" s="252" t="s">
        <v>17</v>
      </c>
      <c r="AL9" s="259" t="s">
        <v>18</v>
      </c>
    </row>
    <row r="10" spans="1:38" s="1" customFormat="1" ht="102.75" customHeight="1" thickBot="1">
      <c r="A10" s="274"/>
      <c r="B10" s="276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70"/>
      <c r="I10" s="253"/>
      <c r="J10" s="253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3"/>
      <c r="Q10" s="253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3"/>
      <c r="AA10" s="260"/>
      <c r="AC10" s="258"/>
      <c r="AD10" s="253"/>
      <c r="AE10" s="253"/>
      <c r="AF10" s="253"/>
      <c r="AG10" s="253"/>
      <c r="AH10" s="253"/>
      <c r="AI10" s="253"/>
      <c r="AJ10" s="253"/>
      <c r="AK10" s="253"/>
      <c r="AL10" s="260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1128</v>
      </c>
      <c r="D11" s="90">
        <f t="shared" si="0"/>
        <v>309421</v>
      </c>
      <c r="E11" s="90">
        <f t="shared" si="0"/>
        <v>0</v>
      </c>
      <c r="F11" s="90">
        <f t="shared" si="0"/>
        <v>310549</v>
      </c>
      <c r="G11" s="90">
        <f t="shared" si="0"/>
        <v>797616</v>
      </c>
      <c r="H11" s="47"/>
      <c r="I11" s="90">
        <f t="shared" si="0"/>
        <v>6607261.844351074</v>
      </c>
      <c r="J11" s="90">
        <f t="shared" si="0"/>
        <v>25635.310390000024</v>
      </c>
      <c r="K11" s="90">
        <f t="shared" si="0"/>
        <v>61876.73006800031</v>
      </c>
      <c r="L11" s="90">
        <f t="shared" si="0"/>
        <v>6540780.391607073</v>
      </c>
      <c r="M11" s="90">
        <f t="shared" si="0"/>
        <v>0</v>
      </c>
      <c r="N11" s="75">
        <f>SUM(N12:N15)</f>
        <v>6602657.121675073</v>
      </c>
      <c r="O11" s="90">
        <f t="shared" si="0"/>
        <v>24794.06120700002</v>
      </c>
      <c r="P11" s="90">
        <f t="shared" si="0"/>
        <v>6606627.453415074</v>
      </c>
      <c r="Q11" s="90">
        <f t="shared" si="0"/>
        <v>6568705.853895371</v>
      </c>
      <c r="R11" s="90">
        <f t="shared" si="0"/>
        <v>0</v>
      </c>
      <c r="S11" s="90">
        <f t="shared" si="0"/>
        <v>4597358.549999999</v>
      </c>
      <c r="T11" s="90">
        <f t="shared" si="0"/>
        <v>0</v>
      </c>
      <c r="U11" s="66">
        <f t="shared" si="0"/>
        <v>4597358.549999999</v>
      </c>
      <c r="V11" s="90">
        <f t="shared" si="0"/>
        <v>0</v>
      </c>
      <c r="W11" s="90">
        <f t="shared" si="0"/>
        <v>4597358.549999999</v>
      </c>
      <c r="X11" s="90">
        <f t="shared" si="0"/>
        <v>0</v>
      </c>
      <c r="Y11" s="66">
        <f>SUM(Y12:Y15)</f>
        <v>4597358.549999999</v>
      </c>
      <c r="Z11" s="90">
        <f t="shared" si="0"/>
        <v>6336064.91476601</v>
      </c>
      <c r="AA11" s="91">
        <f t="shared" si="0"/>
        <v>6336064.91476601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1128</v>
      </c>
      <c r="D12" s="93">
        <v>309421</v>
      </c>
      <c r="E12" s="93">
        <v>0</v>
      </c>
      <c r="F12" s="62">
        <f>SUM(C12:E12)</f>
        <v>310549</v>
      </c>
      <c r="G12" s="93">
        <v>797616</v>
      </c>
      <c r="H12" s="46"/>
      <c r="I12" s="93">
        <v>6607261.844351074</v>
      </c>
      <c r="J12" s="93">
        <v>25635.310390000024</v>
      </c>
      <c r="K12" s="93">
        <v>61876.73006800031</v>
      </c>
      <c r="L12" s="93">
        <v>6540780.391607073</v>
      </c>
      <c r="M12" s="93">
        <v>0</v>
      </c>
      <c r="N12" s="76">
        <f>SUM(K12:M12)</f>
        <v>6602657.121675073</v>
      </c>
      <c r="O12" s="93">
        <v>24794.06120700002</v>
      </c>
      <c r="P12" s="93">
        <v>6606627.453415074</v>
      </c>
      <c r="Q12" s="93">
        <v>6568705.853895371</v>
      </c>
      <c r="R12" s="93">
        <v>0</v>
      </c>
      <c r="S12" s="93">
        <v>4597358.549999999</v>
      </c>
      <c r="T12" s="93">
        <v>0</v>
      </c>
      <c r="U12" s="62">
        <f>SUM(R12:T12)</f>
        <v>4597358.549999999</v>
      </c>
      <c r="V12" s="93">
        <v>0</v>
      </c>
      <c r="W12" s="93">
        <v>4597358.549999999</v>
      </c>
      <c r="X12" s="93">
        <v>0</v>
      </c>
      <c r="Y12" s="62">
        <f>SUM(V12:X12)</f>
        <v>4597358.549999999</v>
      </c>
      <c r="Z12" s="93">
        <v>6336064.91476601</v>
      </c>
      <c r="AA12" s="94">
        <v>6336064.91476601</v>
      </c>
      <c r="AC12" s="92"/>
      <c r="AD12" s="93"/>
      <c r="AE12" s="93"/>
      <c r="AF12" s="93"/>
      <c r="AG12" s="93"/>
      <c r="AH12" s="93"/>
      <c r="AI12" s="93"/>
      <c r="AJ12" s="93"/>
      <c r="AK12" s="93"/>
      <c r="AL12" s="94"/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/>
      <c r="AD13" s="96"/>
      <c r="AE13" s="96"/>
      <c r="AF13" s="96"/>
      <c r="AG13" s="96"/>
      <c r="AH13" s="96"/>
      <c r="AI13" s="96"/>
      <c r="AJ13" s="96"/>
      <c r="AK13" s="96"/>
      <c r="AL13" s="97"/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1:38" ht="24.75" customHeight="1" thickBot="1">
      <c r="A16" s="13" t="s">
        <v>30</v>
      </c>
      <c r="B16" s="3" t="s">
        <v>11</v>
      </c>
      <c r="C16" s="26">
        <v>0</v>
      </c>
      <c r="D16" s="102">
        <v>1753</v>
      </c>
      <c r="E16" s="102">
        <v>0</v>
      </c>
      <c r="F16" s="65">
        <f>SUM(C16:E16)</f>
        <v>1753</v>
      </c>
      <c r="G16" s="102">
        <v>143</v>
      </c>
      <c r="H16" s="47"/>
      <c r="I16" s="102">
        <v>37234.3</v>
      </c>
      <c r="J16" s="102">
        <v>0</v>
      </c>
      <c r="K16" s="102">
        <v>0</v>
      </c>
      <c r="L16" s="102">
        <v>37234.3</v>
      </c>
      <c r="M16" s="102">
        <v>0</v>
      </c>
      <c r="N16" s="79">
        <f>SUM(K16:M16)</f>
        <v>37234.3</v>
      </c>
      <c r="O16" s="102">
        <v>0</v>
      </c>
      <c r="P16" s="102">
        <v>47467.867017000004</v>
      </c>
      <c r="Q16" s="102">
        <v>47467.867017000004</v>
      </c>
      <c r="R16" s="102">
        <v>0</v>
      </c>
      <c r="S16" s="102">
        <v>12673.17</v>
      </c>
      <c r="T16" s="102">
        <v>0</v>
      </c>
      <c r="U16" s="65">
        <f>SUM(R16:T16)</f>
        <v>12673.17</v>
      </c>
      <c r="V16" s="102">
        <v>0</v>
      </c>
      <c r="W16" s="102">
        <v>12673.17</v>
      </c>
      <c r="X16" s="102">
        <v>0</v>
      </c>
      <c r="Y16" s="65">
        <f>SUM(V16:X16)</f>
        <v>12673.17</v>
      </c>
      <c r="Z16" s="102">
        <v>-13526.733047999986</v>
      </c>
      <c r="AA16" s="103">
        <v>-13526.733047999986</v>
      </c>
      <c r="AC16" s="101"/>
      <c r="AD16" s="102"/>
      <c r="AE16" s="102"/>
      <c r="AF16" s="102"/>
      <c r="AG16" s="102"/>
      <c r="AH16" s="102"/>
      <c r="AI16" s="102"/>
      <c r="AJ16" s="102"/>
      <c r="AK16" s="102"/>
      <c r="AL16" s="103"/>
    </row>
    <row r="17" spans="1:38" ht="24.75" customHeight="1" thickBot="1">
      <c r="A17" s="13" t="s">
        <v>31</v>
      </c>
      <c r="B17" s="3" t="s">
        <v>32</v>
      </c>
      <c r="C17" s="24">
        <f>SUM(C18:C19)</f>
        <v>19895</v>
      </c>
      <c r="D17" s="90">
        <f>SUM(D18:D19)</f>
        <v>3345</v>
      </c>
      <c r="E17" s="90">
        <f>SUM(E18:E19)</f>
        <v>373</v>
      </c>
      <c r="F17" s="66">
        <f>SUM(F18:F19)</f>
        <v>23613</v>
      </c>
      <c r="G17" s="90">
        <f>SUM(G18:G19)</f>
        <v>29635</v>
      </c>
      <c r="H17" s="50"/>
      <c r="I17" s="90">
        <f aca="true" t="shared" si="1" ref="I17:AA17">SUM(I18:I19)</f>
        <v>1240397.3755520126</v>
      </c>
      <c r="J17" s="90">
        <f t="shared" si="1"/>
        <v>332354.22300475003</v>
      </c>
      <c r="K17" s="90">
        <f t="shared" si="1"/>
        <v>941081.5888470132</v>
      </c>
      <c r="L17" s="90">
        <f t="shared" si="1"/>
        <v>216250.4179220012</v>
      </c>
      <c r="M17" s="90">
        <f t="shared" si="1"/>
        <v>7945.108960999956</v>
      </c>
      <c r="N17" s="75">
        <f t="shared" si="1"/>
        <v>1165277.1157300144</v>
      </c>
      <c r="O17" s="90">
        <f t="shared" si="1"/>
        <v>331836.68482375005</v>
      </c>
      <c r="P17" s="90">
        <f t="shared" si="1"/>
        <v>933902.9279607194</v>
      </c>
      <c r="Q17" s="90">
        <f t="shared" si="1"/>
        <v>793934.2930092702</v>
      </c>
      <c r="R17" s="90">
        <f t="shared" si="1"/>
        <v>29274.510000000002</v>
      </c>
      <c r="S17" s="90">
        <f t="shared" si="1"/>
        <v>18641.54</v>
      </c>
      <c r="T17" s="90">
        <f t="shared" si="1"/>
        <v>0</v>
      </c>
      <c r="U17" s="66">
        <f t="shared" si="1"/>
        <v>47916.05</v>
      </c>
      <c r="V17" s="90">
        <f t="shared" si="1"/>
        <v>10250.150000000005</v>
      </c>
      <c r="W17" s="90">
        <f t="shared" si="1"/>
        <v>18641.54</v>
      </c>
      <c r="X17" s="90">
        <f t="shared" si="1"/>
        <v>0</v>
      </c>
      <c r="Y17" s="66">
        <f t="shared" si="1"/>
        <v>28891.690000000006</v>
      </c>
      <c r="Z17" s="90">
        <f t="shared" si="1"/>
        <v>81379.67</v>
      </c>
      <c r="AA17" s="91">
        <f t="shared" si="1"/>
        <v>11343.850000000011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17391</v>
      </c>
      <c r="D18" s="105">
        <v>2</v>
      </c>
      <c r="E18" s="105">
        <v>364</v>
      </c>
      <c r="F18" s="67">
        <f>SUM(C18:E18)</f>
        <v>17757</v>
      </c>
      <c r="G18" s="105">
        <v>19534</v>
      </c>
      <c r="H18" s="49"/>
      <c r="I18" s="105">
        <v>740197.4947040111</v>
      </c>
      <c r="J18" s="105">
        <v>331949.19660475006</v>
      </c>
      <c r="K18" s="105">
        <v>698334.4547980131</v>
      </c>
      <c r="L18" s="105">
        <v>1276.92</v>
      </c>
      <c r="M18" s="105">
        <v>5547.970960999956</v>
      </c>
      <c r="N18" s="80">
        <f>SUM(K18:M18)</f>
        <v>705159.3457590131</v>
      </c>
      <c r="O18" s="105">
        <v>331482.22877875005</v>
      </c>
      <c r="P18" s="105">
        <v>446596.1709857199</v>
      </c>
      <c r="Q18" s="105">
        <v>307472.877622369</v>
      </c>
      <c r="R18" s="105">
        <v>19274.510000000002</v>
      </c>
      <c r="S18" s="105">
        <v>0</v>
      </c>
      <c r="T18" s="105">
        <v>0</v>
      </c>
      <c r="U18" s="67">
        <f>SUM(R18:T18)</f>
        <v>19274.510000000002</v>
      </c>
      <c r="V18" s="105">
        <v>250.1500000000051</v>
      </c>
      <c r="W18" s="105">
        <v>0</v>
      </c>
      <c r="X18" s="105">
        <v>0</v>
      </c>
      <c r="Y18" s="67">
        <f>SUM(V18:X18)</f>
        <v>250.1500000000051</v>
      </c>
      <c r="Z18" s="105">
        <v>74485.96999999999</v>
      </c>
      <c r="AA18" s="106">
        <v>4450.15</v>
      </c>
      <c r="AC18" s="104"/>
      <c r="AD18" s="105"/>
      <c r="AE18" s="105"/>
      <c r="AF18" s="105"/>
      <c r="AG18" s="105"/>
      <c r="AH18" s="105"/>
      <c r="AI18" s="105"/>
      <c r="AJ18" s="105"/>
      <c r="AK18" s="105"/>
      <c r="AL18" s="106"/>
    </row>
    <row r="19" spans="1:38" ht="24.75" customHeight="1" thickBot="1">
      <c r="A19" s="20"/>
      <c r="B19" s="41" t="s">
        <v>34</v>
      </c>
      <c r="C19" s="28">
        <v>2504</v>
      </c>
      <c r="D19" s="108">
        <v>3343</v>
      </c>
      <c r="E19" s="108">
        <v>9</v>
      </c>
      <c r="F19" s="68">
        <f>SUM(C19:E19)</f>
        <v>5856</v>
      </c>
      <c r="G19" s="108">
        <v>10101</v>
      </c>
      <c r="H19" s="48"/>
      <c r="I19" s="108">
        <v>500199.8808480014</v>
      </c>
      <c r="J19" s="108">
        <v>405.0264</v>
      </c>
      <c r="K19" s="108">
        <v>242747.1340490001</v>
      </c>
      <c r="L19" s="108">
        <v>214973.49792200117</v>
      </c>
      <c r="M19" s="108">
        <v>2397.138</v>
      </c>
      <c r="N19" s="81">
        <f>SUM(K19:M19)</f>
        <v>460117.76997100125</v>
      </c>
      <c r="O19" s="108">
        <v>354.456045</v>
      </c>
      <c r="P19" s="108">
        <v>487306.75697499956</v>
      </c>
      <c r="Q19" s="108">
        <v>486461.4153869012</v>
      </c>
      <c r="R19" s="108">
        <v>10000</v>
      </c>
      <c r="S19" s="108">
        <v>18641.54</v>
      </c>
      <c r="T19" s="108">
        <v>0</v>
      </c>
      <c r="U19" s="68">
        <f>SUM(R19:T19)</f>
        <v>28641.54</v>
      </c>
      <c r="V19" s="108">
        <v>10000</v>
      </c>
      <c r="W19" s="108">
        <v>18641.54</v>
      </c>
      <c r="X19" s="108">
        <v>0</v>
      </c>
      <c r="Y19" s="68">
        <f>SUM(V19:X19)</f>
        <v>28641.54</v>
      </c>
      <c r="Z19" s="108">
        <v>6893.700000000012</v>
      </c>
      <c r="AA19" s="109">
        <v>6893.700000000012</v>
      </c>
      <c r="AC19" s="107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1:38" ht="24.75" customHeight="1" thickBot="1">
      <c r="A20" s="13" t="s">
        <v>35</v>
      </c>
      <c r="B20" s="3" t="s">
        <v>2</v>
      </c>
      <c r="C20" s="29">
        <v>1305</v>
      </c>
      <c r="D20" s="111">
        <v>0</v>
      </c>
      <c r="E20" s="111">
        <v>0</v>
      </c>
      <c r="F20" s="69">
        <f>SUM(C20:E20)</f>
        <v>1305</v>
      </c>
      <c r="G20" s="111">
        <v>1441</v>
      </c>
      <c r="H20" s="47"/>
      <c r="I20" s="111">
        <v>151173.31602999952</v>
      </c>
      <c r="J20" s="111">
        <v>6462.315012499994</v>
      </c>
      <c r="K20" s="111">
        <v>150981.60143899958</v>
      </c>
      <c r="L20" s="111">
        <v>0</v>
      </c>
      <c r="M20" s="111">
        <v>0</v>
      </c>
      <c r="N20" s="82">
        <f>SUM(K20:M20)</f>
        <v>150981.60143899958</v>
      </c>
      <c r="O20" s="111">
        <v>6324.281485499986</v>
      </c>
      <c r="P20" s="111">
        <v>85879.71519385513</v>
      </c>
      <c r="Q20" s="111">
        <v>62656.230022917676</v>
      </c>
      <c r="R20" s="111">
        <v>0</v>
      </c>
      <c r="S20" s="111">
        <v>0</v>
      </c>
      <c r="T20" s="111">
        <v>0</v>
      </c>
      <c r="U20" s="69">
        <f>SUM(R20:T20)</f>
        <v>0</v>
      </c>
      <c r="V20" s="111">
        <v>0</v>
      </c>
      <c r="W20" s="111">
        <v>0</v>
      </c>
      <c r="X20" s="111">
        <v>0</v>
      </c>
      <c r="Y20" s="69">
        <f>SUM(V20:X20)</f>
        <v>0</v>
      </c>
      <c r="Z20" s="111">
        <v>0</v>
      </c>
      <c r="AA20" s="112">
        <v>0</v>
      </c>
      <c r="AC20" s="110"/>
      <c r="AD20" s="111"/>
      <c r="AE20" s="111"/>
      <c r="AF20" s="111"/>
      <c r="AG20" s="111"/>
      <c r="AH20" s="111"/>
      <c r="AI20" s="111"/>
      <c r="AJ20" s="111"/>
      <c r="AK20" s="111"/>
      <c r="AL20" s="112"/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4147</v>
      </c>
      <c r="D21" s="90">
        <f t="shared" si="3"/>
        <v>4311</v>
      </c>
      <c r="E21" s="90">
        <f t="shared" si="3"/>
        <v>94</v>
      </c>
      <c r="F21" s="66">
        <f t="shared" si="3"/>
        <v>8552</v>
      </c>
      <c r="G21" s="90">
        <f t="shared" si="3"/>
        <v>14660</v>
      </c>
      <c r="H21" s="90">
        <f t="shared" si="3"/>
        <v>8552</v>
      </c>
      <c r="I21" s="90">
        <f t="shared" si="3"/>
        <v>10532535.321294967</v>
      </c>
      <c r="J21" s="90">
        <f t="shared" si="3"/>
        <v>125767.66221653894</v>
      </c>
      <c r="K21" s="90">
        <f t="shared" si="3"/>
        <v>4179643.1274599936</v>
      </c>
      <c r="L21" s="90">
        <f t="shared" si="3"/>
        <v>5329087.753118005</v>
      </c>
      <c r="M21" s="90">
        <f t="shared" si="3"/>
        <v>41494.530000000006</v>
      </c>
      <c r="N21" s="75">
        <f t="shared" si="3"/>
        <v>9550225.410577998</v>
      </c>
      <c r="O21" s="90">
        <f t="shared" si="3"/>
        <v>123521.02093353897</v>
      </c>
      <c r="P21" s="90">
        <f t="shared" si="3"/>
        <v>10179749.544954976</v>
      </c>
      <c r="Q21" s="90">
        <f t="shared" si="3"/>
        <v>10071381.177649412</v>
      </c>
      <c r="R21" s="90">
        <f t="shared" si="3"/>
        <v>2277659.15</v>
      </c>
      <c r="S21" s="90">
        <f t="shared" si="3"/>
        <v>3974442.600000002</v>
      </c>
      <c r="T21" s="90">
        <f t="shared" si="3"/>
        <v>1080</v>
      </c>
      <c r="U21" s="66">
        <f t="shared" si="3"/>
        <v>6253181.750000002</v>
      </c>
      <c r="V21" s="90">
        <f t="shared" si="3"/>
        <v>2277659.15</v>
      </c>
      <c r="W21" s="90">
        <f t="shared" si="3"/>
        <v>3957085.660000002</v>
      </c>
      <c r="X21" s="90">
        <f t="shared" si="3"/>
        <v>1080</v>
      </c>
      <c r="Y21" s="66">
        <f t="shared" si="3"/>
        <v>6235824.810000002</v>
      </c>
      <c r="Z21" s="90">
        <f t="shared" si="3"/>
        <v>5263904.105704009</v>
      </c>
      <c r="AA21" s="91">
        <f t="shared" si="3"/>
        <v>5246474.9391040085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4147</v>
      </c>
      <c r="D22" s="93">
        <v>4311</v>
      </c>
      <c r="E22" s="93">
        <v>94</v>
      </c>
      <c r="F22" s="62">
        <f>SUM(C22:E22)</f>
        <v>8552</v>
      </c>
      <c r="G22" s="93">
        <v>14660</v>
      </c>
      <c r="H22" s="93">
        <f>F22</f>
        <v>8552</v>
      </c>
      <c r="I22" s="93">
        <v>10532535.321294967</v>
      </c>
      <c r="J22" s="93">
        <v>125767.66221653894</v>
      </c>
      <c r="K22" s="93">
        <v>4179643.1274599936</v>
      </c>
      <c r="L22" s="93">
        <v>5329087.753118005</v>
      </c>
      <c r="M22" s="93">
        <v>41494.530000000006</v>
      </c>
      <c r="N22" s="76">
        <f>SUM(K22:M22)</f>
        <v>9550225.410577998</v>
      </c>
      <c r="O22" s="93">
        <v>123521.02093353897</v>
      </c>
      <c r="P22" s="93">
        <v>10179749.544954976</v>
      </c>
      <c r="Q22" s="93">
        <v>10071381.177649412</v>
      </c>
      <c r="R22" s="93">
        <v>2277659.15</v>
      </c>
      <c r="S22" s="93">
        <v>3974442.600000002</v>
      </c>
      <c r="T22" s="93">
        <v>1080</v>
      </c>
      <c r="U22" s="62">
        <f>SUM(R22:T22)</f>
        <v>6253181.750000002</v>
      </c>
      <c r="V22" s="93">
        <v>2277659.15</v>
      </c>
      <c r="W22" s="93">
        <v>3957085.660000002</v>
      </c>
      <c r="X22" s="93">
        <v>1080</v>
      </c>
      <c r="Y22" s="62">
        <f>SUM(V22:X22)</f>
        <v>6235824.810000002</v>
      </c>
      <c r="Z22" s="93">
        <v>5263904.105704009</v>
      </c>
      <c r="AA22" s="94">
        <v>5246474.9391040085</v>
      </c>
      <c r="AC22" s="92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f>F23</f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/>
      <c r="AD23" s="135"/>
      <c r="AE23" s="135"/>
      <c r="AF23" s="135"/>
      <c r="AG23" s="135"/>
      <c r="AH23" s="135"/>
      <c r="AI23" s="135"/>
      <c r="AJ23" s="135"/>
      <c r="AK23" s="135"/>
      <c r="AL23" s="136"/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7964</v>
      </c>
      <c r="D24" s="114">
        <f t="shared" si="5"/>
        <v>245484</v>
      </c>
      <c r="E24" s="114">
        <f t="shared" si="5"/>
        <v>624</v>
      </c>
      <c r="F24" s="70">
        <f t="shared" si="5"/>
        <v>254072</v>
      </c>
      <c r="G24" s="114">
        <f t="shared" si="5"/>
        <v>60547</v>
      </c>
      <c r="H24" s="114">
        <f t="shared" si="5"/>
        <v>254020</v>
      </c>
      <c r="I24" s="114">
        <f t="shared" si="5"/>
        <v>3279171.337546303</v>
      </c>
      <c r="J24" s="114">
        <f t="shared" si="5"/>
        <v>80829.30949999999</v>
      </c>
      <c r="K24" s="114">
        <f t="shared" si="5"/>
        <v>1197839.996440942</v>
      </c>
      <c r="L24" s="114">
        <f t="shared" si="5"/>
        <v>1773193.1305693542</v>
      </c>
      <c r="M24" s="114">
        <f t="shared" si="5"/>
        <v>147485.08923100057</v>
      </c>
      <c r="N24" s="15">
        <f t="shared" si="5"/>
        <v>3118518.2162412964</v>
      </c>
      <c r="O24" s="114">
        <f t="shared" si="5"/>
        <v>80800.182468</v>
      </c>
      <c r="P24" s="114">
        <f t="shared" si="5"/>
        <v>3293056.60607775</v>
      </c>
      <c r="Q24" s="114">
        <f t="shared" si="5"/>
        <v>3145805.235387892</v>
      </c>
      <c r="R24" s="114">
        <f t="shared" si="5"/>
        <v>406701.5776470589</v>
      </c>
      <c r="S24" s="114">
        <f t="shared" si="5"/>
        <v>599458.0282720588</v>
      </c>
      <c r="T24" s="114">
        <f t="shared" si="5"/>
        <v>21902.82</v>
      </c>
      <c r="U24" s="70">
        <f t="shared" si="5"/>
        <v>1028062.4259191176</v>
      </c>
      <c r="V24" s="114">
        <f t="shared" si="5"/>
        <v>350783.3976470589</v>
      </c>
      <c r="W24" s="114">
        <f t="shared" si="5"/>
        <v>599458.0282720588</v>
      </c>
      <c r="X24" s="114">
        <f t="shared" si="5"/>
        <v>21902.82</v>
      </c>
      <c r="Y24" s="70">
        <f t="shared" si="5"/>
        <v>972144.2459191177</v>
      </c>
      <c r="Z24" s="114">
        <f t="shared" si="5"/>
        <v>831150.8397462937</v>
      </c>
      <c r="AA24" s="115">
        <f t="shared" si="5"/>
        <v>912443.7277462938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-149654.584527894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-43648.09803921569</v>
      </c>
      <c r="AL24" s="115">
        <f t="shared" si="6"/>
        <v>-43648.09803921569</v>
      </c>
    </row>
    <row r="25" spans="1:38" ht="24.75" customHeight="1">
      <c r="A25" s="17"/>
      <c r="B25" s="6" t="s">
        <v>42</v>
      </c>
      <c r="C25" s="125">
        <v>3788</v>
      </c>
      <c r="D25" s="93">
        <v>232673</v>
      </c>
      <c r="E25" s="93">
        <v>0</v>
      </c>
      <c r="F25" s="62">
        <f>SUM(C25:E25)</f>
        <v>236461</v>
      </c>
      <c r="G25" s="93">
        <v>27994</v>
      </c>
      <c r="H25" s="93">
        <f>F25</f>
        <v>236461</v>
      </c>
      <c r="I25" s="93">
        <v>676387.5882352942</v>
      </c>
      <c r="J25" s="93">
        <v>0</v>
      </c>
      <c r="K25" s="93">
        <v>40393.88235294118</v>
      </c>
      <c r="L25" s="93">
        <v>635993.705882353</v>
      </c>
      <c r="M25" s="93">
        <v>0</v>
      </c>
      <c r="N25" s="76">
        <f>SUM(K25:M25)</f>
        <v>676387.5882352942</v>
      </c>
      <c r="O25" s="93">
        <v>0</v>
      </c>
      <c r="P25" s="93">
        <v>690583.0963646855</v>
      </c>
      <c r="Q25" s="93">
        <v>690583.0963646855</v>
      </c>
      <c r="R25" s="93">
        <v>1698.8576470588237</v>
      </c>
      <c r="S25" s="93">
        <v>44962.008272058825</v>
      </c>
      <c r="T25" s="93">
        <v>0</v>
      </c>
      <c r="U25" s="62">
        <f>SUM(R25:T25)</f>
        <v>46660.86591911765</v>
      </c>
      <c r="V25" s="93">
        <v>1698.8576470588237</v>
      </c>
      <c r="W25" s="93">
        <v>44962.008272058825</v>
      </c>
      <c r="X25" s="93">
        <v>0</v>
      </c>
      <c r="Y25" s="62">
        <f>SUM(V25:X25)</f>
        <v>46660.86591911765</v>
      </c>
      <c r="Z25" s="93">
        <v>45063.08886029411</v>
      </c>
      <c r="AA25" s="94">
        <v>45063.08886029411</v>
      </c>
      <c r="AC25" s="92">
        <v>0</v>
      </c>
      <c r="AD25" s="93">
        <v>0</v>
      </c>
      <c r="AE25" s="93">
        <v>-149654.584527894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-43648.09803921569</v>
      </c>
      <c r="AL25" s="94">
        <v>-43648.09803921569</v>
      </c>
    </row>
    <row r="26" spans="1:38" ht="24.75" customHeight="1">
      <c r="A26" s="18"/>
      <c r="B26" s="7" t="s">
        <v>3</v>
      </c>
      <c r="C26" s="32">
        <v>4125</v>
      </c>
      <c r="D26" s="129">
        <v>12811</v>
      </c>
      <c r="E26" s="129">
        <v>623</v>
      </c>
      <c r="F26" s="60">
        <f>SUM(C26:E26)</f>
        <v>17559</v>
      </c>
      <c r="G26" s="129">
        <v>32476</v>
      </c>
      <c r="H26" s="129">
        <f>F26</f>
        <v>17559</v>
      </c>
      <c r="I26" s="129">
        <v>2120525.381205009</v>
      </c>
      <c r="J26" s="129">
        <v>2499.05</v>
      </c>
      <c r="K26" s="129">
        <v>724870.1194190008</v>
      </c>
      <c r="L26" s="129">
        <v>1137199.4246870012</v>
      </c>
      <c r="M26" s="129">
        <v>120485.08923100059</v>
      </c>
      <c r="N26" s="57">
        <f>SUM(K26:M26)</f>
        <v>1982554.6333370025</v>
      </c>
      <c r="O26" s="129">
        <v>2469.922968</v>
      </c>
      <c r="P26" s="129">
        <v>2025555.7026910644</v>
      </c>
      <c r="Q26" s="129">
        <v>2024290.2530550645</v>
      </c>
      <c r="R26" s="129">
        <v>308784.27</v>
      </c>
      <c r="S26" s="129">
        <v>554496.02</v>
      </c>
      <c r="T26" s="129">
        <v>21902.82</v>
      </c>
      <c r="U26" s="60">
        <f>SUM(R26:T26)</f>
        <v>885183.11</v>
      </c>
      <c r="V26" s="129">
        <v>308784.27</v>
      </c>
      <c r="W26" s="129">
        <v>554496.02</v>
      </c>
      <c r="X26" s="129">
        <v>21902.82</v>
      </c>
      <c r="Y26" s="60">
        <f>SUM(V26:X26)</f>
        <v>885183.11</v>
      </c>
      <c r="Z26" s="129">
        <v>921582.6999999996</v>
      </c>
      <c r="AA26" s="130">
        <v>921582.6999999996</v>
      </c>
      <c r="AC26" s="128"/>
      <c r="AD26" s="129"/>
      <c r="AE26" s="129"/>
      <c r="AF26" s="129"/>
      <c r="AG26" s="129"/>
      <c r="AH26" s="129"/>
      <c r="AI26" s="129"/>
      <c r="AJ26" s="129"/>
      <c r="AK26" s="129"/>
      <c r="AL26" s="130"/>
    </row>
    <row r="27" spans="1:38" ht="24.75" customHeight="1" thickBot="1">
      <c r="A27" s="20"/>
      <c r="B27" s="42" t="s">
        <v>43</v>
      </c>
      <c r="C27" s="33">
        <v>51</v>
      </c>
      <c r="D27" s="119">
        <v>0</v>
      </c>
      <c r="E27" s="119">
        <v>1</v>
      </c>
      <c r="F27" s="71">
        <f>SUM(C27:E27)</f>
        <v>52</v>
      </c>
      <c r="G27" s="119">
        <v>77</v>
      </c>
      <c r="H27" s="48"/>
      <c r="I27" s="119">
        <v>482258.3681059999</v>
      </c>
      <c r="J27" s="119">
        <v>78330.25949999999</v>
      </c>
      <c r="K27" s="119">
        <v>432575.99466899986</v>
      </c>
      <c r="L27" s="119">
        <v>0</v>
      </c>
      <c r="M27" s="119">
        <v>27000</v>
      </c>
      <c r="N27" s="83">
        <f>SUM(K27:M27)</f>
        <v>459575.99466899986</v>
      </c>
      <c r="O27" s="119">
        <v>78330.2595</v>
      </c>
      <c r="P27" s="119">
        <v>576917.807022</v>
      </c>
      <c r="Q27" s="119">
        <v>430931.885968142</v>
      </c>
      <c r="R27" s="119">
        <v>96218.45000000001</v>
      </c>
      <c r="S27" s="119">
        <v>0</v>
      </c>
      <c r="T27" s="119">
        <v>0</v>
      </c>
      <c r="U27" s="71">
        <f>SUM(R27:T27)</f>
        <v>96218.45000000001</v>
      </c>
      <c r="V27" s="119">
        <v>40300.27000000001</v>
      </c>
      <c r="W27" s="119">
        <v>0</v>
      </c>
      <c r="X27" s="119">
        <v>0</v>
      </c>
      <c r="Y27" s="71">
        <f>SUM(V27:X27)</f>
        <v>40300.27000000001</v>
      </c>
      <c r="Z27" s="119">
        <v>-135494.94911399996</v>
      </c>
      <c r="AA27" s="120">
        <v>-54202.06111399994</v>
      </c>
      <c r="AC27" s="124"/>
      <c r="AD27" s="119"/>
      <c r="AE27" s="119"/>
      <c r="AF27" s="119"/>
      <c r="AG27" s="119"/>
      <c r="AH27" s="119"/>
      <c r="AI27" s="119"/>
      <c r="AJ27" s="119"/>
      <c r="AK27" s="119"/>
      <c r="AL27" s="120"/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/>
      <c r="AD28" s="111"/>
      <c r="AE28" s="111"/>
      <c r="AF28" s="111"/>
      <c r="AG28" s="111"/>
      <c r="AH28" s="111"/>
      <c r="AI28" s="111"/>
      <c r="AJ28" s="111"/>
      <c r="AK28" s="111"/>
      <c r="AL28" s="112"/>
    </row>
    <row r="29" spans="1:38" ht="24.75" customHeight="1" thickBot="1">
      <c r="A29" s="22" t="s">
        <v>45</v>
      </c>
      <c r="B29" s="43" t="s">
        <v>12</v>
      </c>
      <c r="C29" s="34">
        <v>0</v>
      </c>
      <c r="D29" s="14">
        <v>0</v>
      </c>
      <c r="E29" s="14">
        <v>1</v>
      </c>
      <c r="F29" s="72">
        <f>SUM(C29:E29)</f>
        <v>1</v>
      </c>
      <c r="G29" s="14">
        <v>3</v>
      </c>
      <c r="H29" s="52">
        <f>F29</f>
        <v>1</v>
      </c>
      <c r="I29" s="14">
        <v>239892.57</v>
      </c>
      <c r="J29" s="14">
        <v>210156.7825</v>
      </c>
      <c r="K29" s="14">
        <v>0</v>
      </c>
      <c r="L29" s="14">
        <v>0</v>
      </c>
      <c r="M29" s="14">
        <v>239892.57</v>
      </c>
      <c r="N29" s="84">
        <f>SUM(K29:M29)</f>
        <v>239892.57</v>
      </c>
      <c r="O29" s="14">
        <v>210156.7825</v>
      </c>
      <c r="P29" s="14">
        <v>185254.477214</v>
      </c>
      <c r="Q29" s="14">
        <v>14786.648430901638</v>
      </c>
      <c r="R29" s="14">
        <v>334011.47</v>
      </c>
      <c r="S29" s="14">
        <v>0</v>
      </c>
      <c r="T29" s="14">
        <v>0</v>
      </c>
      <c r="U29" s="72">
        <f>SUM(R29:T29)</f>
        <v>334011.47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313561.6004000001</v>
      </c>
      <c r="AA29" s="23">
        <v>0</v>
      </c>
      <c r="AC29" s="54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6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27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/>
      <c r="AD31" s="132"/>
      <c r="AE31" s="132"/>
      <c r="AF31" s="132"/>
      <c r="AG31" s="132"/>
      <c r="AH31" s="132"/>
      <c r="AI31" s="132"/>
      <c r="AJ31" s="132"/>
      <c r="AK31" s="132"/>
      <c r="AL31" s="133"/>
    </row>
    <row r="32" spans="1:38" ht="42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0</v>
      </c>
      <c r="AA32" s="136">
        <v>0</v>
      </c>
      <c r="AC32" s="134"/>
      <c r="AD32" s="135"/>
      <c r="AE32" s="135"/>
      <c r="AF32" s="135"/>
      <c r="AG32" s="135"/>
      <c r="AH32" s="135"/>
      <c r="AI32" s="135"/>
      <c r="AJ32" s="135"/>
      <c r="AK32" s="135"/>
      <c r="AL32" s="136"/>
    </row>
    <row r="33" spans="1:38" ht="24" thickBot="1">
      <c r="A33" s="13" t="s">
        <v>50</v>
      </c>
      <c r="B33" s="3" t="s">
        <v>13</v>
      </c>
      <c r="C33" s="29">
        <v>1</v>
      </c>
      <c r="D33" s="111">
        <v>0</v>
      </c>
      <c r="E33" s="111">
        <v>0</v>
      </c>
      <c r="F33" s="69">
        <f>SUM(C33:E33)</f>
        <v>1</v>
      </c>
      <c r="G33" s="111">
        <v>1</v>
      </c>
      <c r="H33" s="111">
        <f>F33</f>
        <v>1</v>
      </c>
      <c r="I33" s="111">
        <v>2702.135233000001</v>
      </c>
      <c r="J33" s="111">
        <v>207.62637656249993</v>
      </c>
      <c r="K33" s="111">
        <v>2702.135233000001</v>
      </c>
      <c r="L33" s="111">
        <v>0</v>
      </c>
      <c r="M33" s="111">
        <v>0</v>
      </c>
      <c r="N33" s="82">
        <f>SUM(K33:M33)</f>
        <v>2702.135233000001</v>
      </c>
      <c r="O33" s="111">
        <v>207.62637656249993</v>
      </c>
      <c r="P33" s="111">
        <v>6692.142119000001</v>
      </c>
      <c r="Q33" s="111">
        <v>6484.515742437501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/>
      <c r="AD33" s="111"/>
      <c r="AE33" s="111"/>
      <c r="AF33" s="111"/>
      <c r="AG33" s="111"/>
      <c r="AH33" s="111"/>
      <c r="AI33" s="111"/>
      <c r="AJ33" s="111"/>
      <c r="AK33" s="111"/>
      <c r="AL33" s="112"/>
    </row>
    <row r="34" spans="1:38" ht="36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27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/>
      <c r="AD35" s="105"/>
      <c r="AE35" s="105"/>
      <c r="AF35" s="105"/>
      <c r="AG35" s="105"/>
      <c r="AH35" s="105"/>
      <c r="AI35" s="105"/>
      <c r="AJ35" s="105"/>
      <c r="AK35" s="105"/>
      <c r="AL35" s="106"/>
    </row>
    <row r="36" spans="1:38" ht="42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/>
      <c r="AD36" s="135"/>
      <c r="AE36" s="135"/>
      <c r="AF36" s="135"/>
      <c r="AG36" s="135"/>
      <c r="AH36" s="135"/>
      <c r="AI36" s="135"/>
      <c r="AJ36" s="135"/>
      <c r="AK36" s="135"/>
      <c r="AL36" s="136"/>
    </row>
    <row r="37" spans="1:38" ht="15" thickBot="1">
      <c r="A37" s="13" t="s">
        <v>54</v>
      </c>
      <c r="B37" s="3" t="s">
        <v>5</v>
      </c>
      <c r="C37" s="36">
        <v>2901</v>
      </c>
      <c r="D37" s="117">
        <v>41</v>
      </c>
      <c r="E37" s="117">
        <v>0</v>
      </c>
      <c r="F37" s="73">
        <f>SUM(C37:E37)</f>
        <v>2942</v>
      </c>
      <c r="G37" s="117">
        <v>601</v>
      </c>
      <c r="H37" s="50"/>
      <c r="I37" s="117">
        <v>1584271.0924259992</v>
      </c>
      <c r="J37" s="117">
        <v>97472.86156031248</v>
      </c>
      <c r="K37" s="117">
        <v>1573649.006192999</v>
      </c>
      <c r="L37" s="117">
        <v>6881.673818</v>
      </c>
      <c r="M37" s="117">
        <v>0</v>
      </c>
      <c r="N37" s="85">
        <f>SUM(K37:M37)</f>
        <v>1580530.6800109989</v>
      </c>
      <c r="O37" s="117">
        <v>97472.86156031248</v>
      </c>
      <c r="P37" s="117">
        <v>1662497.6932889991</v>
      </c>
      <c r="Q37" s="117">
        <v>1565595.8448755988</v>
      </c>
      <c r="R37" s="117">
        <v>319951.48</v>
      </c>
      <c r="S37" s="117">
        <v>1009.6700000000001</v>
      </c>
      <c r="T37" s="117">
        <v>0</v>
      </c>
      <c r="U37" s="73">
        <f>SUM(R37:T37)</f>
        <v>320961.14999999997</v>
      </c>
      <c r="V37" s="117">
        <v>319951.48</v>
      </c>
      <c r="W37" s="117">
        <v>1009.6700000000001</v>
      </c>
      <c r="X37" s="117">
        <v>0</v>
      </c>
      <c r="Y37" s="73">
        <f>SUM(V37:X37)</f>
        <v>320961.14999999997</v>
      </c>
      <c r="Z37" s="117">
        <v>53541.33669599977</v>
      </c>
      <c r="AA37" s="118">
        <v>50655.78095633498</v>
      </c>
      <c r="AC37" s="116"/>
      <c r="AD37" s="117"/>
      <c r="AE37" s="117"/>
      <c r="AF37" s="117"/>
      <c r="AG37" s="117"/>
      <c r="AH37" s="117"/>
      <c r="AI37" s="117"/>
      <c r="AJ37" s="117"/>
      <c r="AK37" s="117"/>
      <c r="AL37" s="118"/>
    </row>
    <row r="38" spans="1:38" ht="24" thickBot="1">
      <c r="A38" s="13" t="s">
        <v>55</v>
      </c>
      <c r="B38" s="3" t="s">
        <v>56</v>
      </c>
      <c r="C38" s="29">
        <v>3698</v>
      </c>
      <c r="D38" s="111">
        <v>31636</v>
      </c>
      <c r="E38" s="111">
        <v>242</v>
      </c>
      <c r="F38" s="69">
        <f>SUM(C38:E38)</f>
        <v>35576</v>
      </c>
      <c r="G38" s="111">
        <v>125554</v>
      </c>
      <c r="H38" s="51"/>
      <c r="I38" s="111">
        <v>20883800.26431506</v>
      </c>
      <c r="J38" s="111">
        <v>13923795.291725986</v>
      </c>
      <c r="K38" s="111">
        <v>14624452.424991</v>
      </c>
      <c r="L38" s="111">
        <v>5987832.404499056</v>
      </c>
      <c r="M38" s="111">
        <v>85883.14999999988</v>
      </c>
      <c r="N38" s="82">
        <f>SUM(K38:M38)</f>
        <v>20698167.979490057</v>
      </c>
      <c r="O38" s="111">
        <v>13923795.291725988</v>
      </c>
      <c r="P38" s="111">
        <v>14838006.05271211</v>
      </c>
      <c r="Q38" s="111">
        <v>6350139.477391168</v>
      </c>
      <c r="R38" s="111">
        <v>10260691.299999997</v>
      </c>
      <c r="S38" s="111">
        <v>624804.5799999998</v>
      </c>
      <c r="T38" s="111">
        <v>0</v>
      </c>
      <c r="U38" s="69">
        <f>SUM(R38:T38)</f>
        <v>10885495.879999997</v>
      </c>
      <c r="V38" s="111">
        <v>679504.1924789064</v>
      </c>
      <c r="W38" s="111">
        <v>377140.44999999984</v>
      </c>
      <c r="X38" s="111">
        <v>0</v>
      </c>
      <c r="Y38" s="69">
        <f>SUM(V38:X38)</f>
        <v>1056644.642478906</v>
      </c>
      <c r="Z38" s="111">
        <v>5295631.761537885</v>
      </c>
      <c r="AA38" s="112">
        <v>819210.4168437979</v>
      </c>
      <c r="AC38" s="110"/>
      <c r="AD38" s="111"/>
      <c r="AE38" s="111"/>
      <c r="AF38" s="111"/>
      <c r="AG38" s="111"/>
      <c r="AH38" s="111"/>
      <c r="AI38" s="111"/>
      <c r="AJ38" s="111"/>
      <c r="AK38" s="111"/>
      <c r="AL38" s="112"/>
    </row>
    <row r="39" spans="1:38" ht="15" thickBot="1">
      <c r="A39" s="13" t="s">
        <v>57</v>
      </c>
      <c r="B39" s="3" t="s">
        <v>6</v>
      </c>
      <c r="C39" s="29">
        <v>3</v>
      </c>
      <c r="D39" s="111">
        <v>0</v>
      </c>
      <c r="E39" s="111">
        <v>0</v>
      </c>
      <c r="F39" s="69">
        <f>SUM(C39:E39)</f>
        <v>3</v>
      </c>
      <c r="G39" s="111">
        <v>5</v>
      </c>
      <c r="H39" s="51"/>
      <c r="I39" s="111">
        <v>1765895.7534999999</v>
      </c>
      <c r="J39" s="111">
        <v>1540686.7432199998</v>
      </c>
      <c r="K39" s="111">
        <v>1765895.7534999999</v>
      </c>
      <c r="L39" s="111">
        <v>0</v>
      </c>
      <c r="M39" s="111">
        <v>0</v>
      </c>
      <c r="N39" s="82">
        <f>SUM(K39:M39)</f>
        <v>1765895.7534999999</v>
      </c>
      <c r="O39" s="111">
        <v>1540686.7432199998</v>
      </c>
      <c r="P39" s="111">
        <v>1049888.4154619998</v>
      </c>
      <c r="Q39" s="111">
        <v>254806.84753572656</v>
      </c>
      <c r="R39" s="111">
        <v>0</v>
      </c>
      <c r="S39" s="111">
        <v>0</v>
      </c>
      <c r="T39" s="111">
        <v>0</v>
      </c>
      <c r="U39" s="69">
        <f>SUM(R39:T39)</f>
        <v>0</v>
      </c>
      <c r="V39" s="111">
        <v>0</v>
      </c>
      <c r="W39" s="111">
        <v>0</v>
      </c>
      <c r="X39" s="111">
        <v>0</v>
      </c>
      <c r="Y39" s="69">
        <f>SUM(V39:X39)</f>
        <v>0</v>
      </c>
      <c r="Z39" s="111">
        <v>0</v>
      </c>
      <c r="AA39" s="112">
        <v>0</v>
      </c>
      <c r="AC39" s="110"/>
      <c r="AD39" s="111"/>
      <c r="AE39" s="111"/>
      <c r="AF39" s="111"/>
      <c r="AG39" s="111"/>
      <c r="AH39" s="111"/>
      <c r="AI39" s="111"/>
      <c r="AJ39" s="111"/>
      <c r="AK39" s="111"/>
      <c r="AL39" s="112"/>
    </row>
    <row r="40" spans="1:38" ht="15" thickBot="1">
      <c r="A40" s="13" t="s">
        <v>58</v>
      </c>
      <c r="B40" s="3" t="s">
        <v>7</v>
      </c>
      <c r="C40" s="24">
        <f>SUM(C41:C43)</f>
        <v>651</v>
      </c>
      <c r="D40" s="90">
        <f>SUM(D41:D43)</f>
        <v>0</v>
      </c>
      <c r="E40" s="90">
        <f>SUM(E41:E43)</f>
        <v>1</v>
      </c>
      <c r="F40" s="66">
        <f>SUM(F41:F43)</f>
        <v>652</v>
      </c>
      <c r="G40" s="90">
        <f>SUM(G41:G43)</f>
        <v>656</v>
      </c>
      <c r="H40" s="51"/>
      <c r="I40" s="90">
        <f aca="true" t="shared" si="11" ref="I40:AA40">SUM(I41:I43)</f>
        <v>600875.303604</v>
      </c>
      <c r="J40" s="90">
        <f t="shared" si="11"/>
        <v>273475.7153250433</v>
      </c>
      <c r="K40" s="90">
        <f t="shared" si="11"/>
        <v>555783.792982</v>
      </c>
      <c r="L40" s="90">
        <f t="shared" si="11"/>
        <v>0</v>
      </c>
      <c r="M40" s="90">
        <f t="shared" si="11"/>
        <v>714</v>
      </c>
      <c r="N40" s="75">
        <f t="shared" si="11"/>
        <v>556497.792982</v>
      </c>
      <c r="O40" s="90">
        <f t="shared" si="11"/>
        <v>263503.48276004335</v>
      </c>
      <c r="P40" s="90">
        <f t="shared" si="11"/>
        <v>1140146.452325</v>
      </c>
      <c r="Q40" s="90">
        <f t="shared" si="11"/>
        <v>467913.7522524098</v>
      </c>
      <c r="R40" s="90">
        <f t="shared" si="11"/>
        <v>104969.31</v>
      </c>
      <c r="S40" s="90">
        <f t="shared" si="11"/>
        <v>0</v>
      </c>
      <c r="T40" s="90">
        <f t="shared" si="11"/>
        <v>0</v>
      </c>
      <c r="U40" s="66">
        <f t="shared" si="11"/>
        <v>104969.31</v>
      </c>
      <c r="V40" s="90">
        <f t="shared" si="11"/>
        <v>52484.62999999999</v>
      </c>
      <c r="W40" s="90">
        <f t="shared" si="11"/>
        <v>0</v>
      </c>
      <c r="X40" s="90">
        <f t="shared" si="11"/>
        <v>0</v>
      </c>
      <c r="Y40" s="66">
        <f t="shared" si="11"/>
        <v>52484.62999999999</v>
      </c>
      <c r="Z40" s="90">
        <f t="shared" si="11"/>
        <v>5305.249969407804</v>
      </c>
      <c r="AA40" s="91">
        <f t="shared" si="11"/>
        <v>2652.5999847038934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27">
      <c r="A41" s="17"/>
      <c r="B41" s="9" t="s">
        <v>59</v>
      </c>
      <c r="C41" s="37">
        <v>22</v>
      </c>
      <c r="D41" s="122">
        <v>0</v>
      </c>
      <c r="E41" s="122">
        <v>0</v>
      </c>
      <c r="F41" s="74">
        <f>SUM(C41:E41)</f>
        <v>22</v>
      </c>
      <c r="G41" s="122">
        <v>43</v>
      </c>
      <c r="H41" s="49"/>
      <c r="I41" s="122">
        <v>96053</v>
      </c>
      <c r="J41" s="122">
        <v>48026.514714000004</v>
      </c>
      <c r="K41" s="122">
        <v>90018.541562</v>
      </c>
      <c r="L41" s="122">
        <v>0</v>
      </c>
      <c r="M41" s="122">
        <v>0</v>
      </c>
      <c r="N41" s="86">
        <f>SUM(K41:M41)</f>
        <v>90018.541562</v>
      </c>
      <c r="O41" s="122">
        <v>46065.322025</v>
      </c>
      <c r="P41" s="122">
        <v>150570.55731799995</v>
      </c>
      <c r="Q41" s="122">
        <v>74229.20433524295</v>
      </c>
      <c r="R41" s="122">
        <v>8300.72</v>
      </c>
      <c r="S41" s="122">
        <v>0</v>
      </c>
      <c r="T41" s="122">
        <v>0</v>
      </c>
      <c r="U41" s="74">
        <f>SUM(R41:T41)</f>
        <v>8300.72</v>
      </c>
      <c r="V41" s="122">
        <v>4150.36</v>
      </c>
      <c r="W41" s="122">
        <v>0</v>
      </c>
      <c r="X41" s="122">
        <v>0</v>
      </c>
      <c r="Y41" s="74">
        <f>SUM(V41:X41)</f>
        <v>4150.36</v>
      </c>
      <c r="Z41" s="122">
        <v>6729.829969407806</v>
      </c>
      <c r="AA41" s="123">
        <v>3364.914984703903</v>
      </c>
      <c r="AC41" s="121"/>
      <c r="AD41" s="122"/>
      <c r="AE41" s="122"/>
      <c r="AF41" s="122"/>
      <c r="AG41" s="122"/>
      <c r="AH41" s="122"/>
      <c r="AI41" s="122"/>
      <c r="AJ41" s="122"/>
      <c r="AK41" s="122"/>
      <c r="AL41" s="123"/>
    </row>
    <row r="42" spans="1:38" ht="27">
      <c r="A42" s="18"/>
      <c r="B42" s="7" t="s">
        <v>60</v>
      </c>
      <c r="C42" s="32">
        <v>588</v>
      </c>
      <c r="D42" s="129">
        <v>0</v>
      </c>
      <c r="E42" s="129">
        <v>1</v>
      </c>
      <c r="F42" s="60">
        <f>SUM(C42:E42)</f>
        <v>589</v>
      </c>
      <c r="G42" s="129">
        <v>559</v>
      </c>
      <c r="H42" s="127"/>
      <c r="I42" s="129">
        <v>387873.8774</v>
      </c>
      <c r="J42" s="129">
        <v>180625.631681573</v>
      </c>
      <c r="K42" s="129">
        <v>365307.6468110001</v>
      </c>
      <c r="L42" s="129">
        <v>0</v>
      </c>
      <c r="M42" s="129">
        <v>714</v>
      </c>
      <c r="N42" s="57">
        <f>SUM(K42:M42)</f>
        <v>366021.6468110001</v>
      </c>
      <c r="O42" s="129">
        <v>173318.538505573</v>
      </c>
      <c r="P42" s="129">
        <v>402273.4288110001</v>
      </c>
      <c r="Q42" s="129">
        <v>206424.77947098803</v>
      </c>
      <c r="R42" s="129">
        <v>96668.59</v>
      </c>
      <c r="S42" s="129">
        <v>0</v>
      </c>
      <c r="T42" s="129">
        <v>0</v>
      </c>
      <c r="U42" s="60">
        <f>SUM(R42:T42)</f>
        <v>96668.59</v>
      </c>
      <c r="V42" s="129">
        <v>48334.26999999999</v>
      </c>
      <c r="W42" s="129">
        <v>0</v>
      </c>
      <c r="X42" s="129">
        <v>0</v>
      </c>
      <c r="Y42" s="60">
        <f>SUM(V42:X42)</f>
        <v>48334.26999999999</v>
      </c>
      <c r="Z42" s="129">
        <v>-1424.5800000000017</v>
      </c>
      <c r="AA42" s="130">
        <v>-712.3150000000096</v>
      </c>
      <c r="AC42" s="128"/>
      <c r="AD42" s="129"/>
      <c r="AE42" s="129"/>
      <c r="AF42" s="129"/>
      <c r="AG42" s="129"/>
      <c r="AH42" s="129"/>
      <c r="AI42" s="129"/>
      <c r="AJ42" s="129"/>
      <c r="AK42" s="129"/>
      <c r="AL42" s="130"/>
    </row>
    <row r="43" spans="1:38" ht="15" thickBot="1">
      <c r="A43" s="19"/>
      <c r="B43" s="44" t="s">
        <v>61</v>
      </c>
      <c r="C43" s="33">
        <v>41</v>
      </c>
      <c r="D43" s="119">
        <v>0</v>
      </c>
      <c r="E43" s="119">
        <v>0</v>
      </c>
      <c r="F43" s="71">
        <f>SUM(C43:E43)</f>
        <v>41</v>
      </c>
      <c r="G43" s="119">
        <v>54</v>
      </c>
      <c r="H43" s="48"/>
      <c r="I43" s="119">
        <v>116948.42620400002</v>
      </c>
      <c r="J43" s="119">
        <v>44823.56892947033</v>
      </c>
      <c r="K43" s="119">
        <v>100457.604609</v>
      </c>
      <c r="L43" s="119">
        <v>0</v>
      </c>
      <c r="M43" s="119">
        <v>0</v>
      </c>
      <c r="N43" s="83">
        <f>SUM(K43:M43)</f>
        <v>100457.604609</v>
      </c>
      <c r="O43" s="119">
        <v>44119.62222947034</v>
      </c>
      <c r="P43" s="119">
        <v>587302.4661959998</v>
      </c>
      <c r="Q43" s="119">
        <v>187259.76844617884</v>
      </c>
      <c r="R43" s="119">
        <v>0</v>
      </c>
      <c r="S43" s="119">
        <v>0</v>
      </c>
      <c r="T43" s="119">
        <v>0</v>
      </c>
      <c r="U43" s="71">
        <f>SUM(R43:T43)</f>
        <v>0</v>
      </c>
      <c r="V43" s="119">
        <v>0</v>
      </c>
      <c r="W43" s="119">
        <v>0</v>
      </c>
      <c r="X43" s="119">
        <v>0</v>
      </c>
      <c r="Y43" s="71">
        <f>SUM(V43:X43)</f>
        <v>0</v>
      </c>
      <c r="Z43" s="119">
        <v>0</v>
      </c>
      <c r="AA43" s="120">
        <v>0</v>
      </c>
      <c r="AC43" s="124"/>
      <c r="AD43" s="119"/>
      <c r="AE43" s="119"/>
      <c r="AF43" s="119"/>
      <c r="AG43" s="119"/>
      <c r="AH43" s="119"/>
      <c r="AI43" s="119"/>
      <c r="AJ43" s="119"/>
      <c r="AK43" s="119"/>
      <c r="AL43" s="120"/>
    </row>
    <row r="44" spans="1:38" ht="15" thickBot="1">
      <c r="A44" s="13" t="s">
        <v>62</v>
      </c>
      <c r="B44" s="3" t="s">
        <v>8</v>
      </c>
      <c r="C44" s="29">
        <v>0</v>
      </c>
      <c r="D44" s="111">
        <v>0</v>
      </c>
      <c r="E44" s="111">
        <v>0</v>
      </c>
      <c r="F44" s="69">
        <f>SUM(C44:E44)</f>
        <v>0</v>
      </c>
      <c r="G44" s="111">
        <v>0</v>
      </c>
      <c r="H44" s="51"/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82">
        <f>SUM(K44:M44)</f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/>
      <c r="AD44" s="111"/>
      <c r="AE44" s="111"/>
      <c r="AF44" s="111"/>
      <c r="AG44" s="111"/>
      <c r="AH44" s="111"/>
      <c r="AI44" s="111"/>
      <c r="AJ44" s="111"/>
      <c r="AK44" s="111"/>
      <c r="AL44" s="112"/>
    </row>
    <row r="45" spans="1:38" ht="36" thickBot="1">
      <c r="A45" s="13" t="s">
        <v>63</v>
      </c>
      <c r="B45" s="3" t="s">
        <v>64</v>
      </c>
      <c r="C45" s="31">
        <f>SUM(C46:C48)</f>
        <v>809</v>
      </c>
      <c r="D45" s="114">
        <f>SUM(D46:D48)</f>
        <v>19462</v>
      </c>
      <c r="E45" s="114">
        <f>SUM(E46:E48)</f>
        <v>3</v>
      </c>
      <c r="F45" s="70">
        <f>SUM(F46:F48)</f>
        <v>20274</v>
      </c>
      <c r="G45" s="114">
        <f>SUM(G46:G48)</f>
        <v>67652</v>
      </c>
      <c r="H45" s="51"/>
      <c r="I45" s="114">
        <f aca="true" t="shared" si="13" ref="I45:AA45">SUM(I46:I48)</f>
        <v>7227688.402017</v>
      </c>
      <c r="J45" s="114">
        <f t="shared" si="13"/>
        <v>5699648.668164125</v>
      </c>
      <c r="K45" s="114">
        <f t="shared" si="13"/>
        <v>6625168.701686</v>
      </c>
      <c r="L45" s="114">
        <f t="shared" si="13"/>
        <v>482070.645117</v>
      </c>
      <c r="M45" s="114">
        <f t="shared" si="13"/>
        <v>21971.1125</v>
      </c>
      <c r="N45" s="15">
        <f t="shared" si="13"/>
        <v>7129210.459303</v>
      </c>
      <c r="O45" s="114">
        <f t="shared" si="13"/>
        <v>5652467.597612126</v>
      </c>
      <c r="P45" s="114">
        <f t="shared" si="13"/>
        <v>4320123.422982994</v>
      </c>
      <c r="Q45" s="114">
        <f t="shared" si="13"/>
        <v>2068014.2432690142</v>
      </c>
      <c r="R45" s="114">
        <f t="shared" si="13"/>
        <v>2911.76</v>
      </c>
      <c r="S45" s="114">
        <f t="shared" si="13"/>
        <v>118484.55999999997</v>
      </c>
      <c r="T45" s="114">
        <f t="shared" si="13"/>
        <v>0</v>
      </c>
      <c r="U45" s="70">
        <f t="shared" si="13"/>
        <v>121396.31999999996</v>
      </c>
      <c r="V45" s="114">
        <f t="shared" si="13"/>
        <v>2911.76</v>
      </c>
      <c r="W45" s="114">
        <f t="shared" si="13"/>
        <v>118484.55999999997</v>
      </c>
      <c r="X45" s="114">
        <f t="shared" si="13"/>
        <v>0</v>
      </c>
      <c r="Y45" s="70">
        <f t="shared" si="13"/>
        <v>121396.31999999996</v>
      </c>
      <c r="Z45" s="114">
        <f t="shared" si="13"/>
        <v>256362.30313096178</v>
      </c>
      <c r="AA45" s="115">
        <f t="shared" si="13"/>
        <v>285820.8670309618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4.25">
      <c r="A46" s="17"/>
      <c r="B46" s="10" t="s">
        <v>65</v>
      </c>
      <c r="C46" s="35">
        <v>415</v>
      </c>
      <c r="D46" s="132">
        <v>168</v>
      </c>
      <c r="E46" s="132">
        <v>1</v>
      </c>
      <c r="F46" s="61">
        <f>SUM(C46:E46)</f>
        <v>584</v>
      </c>
      <c r="G46" s="132">
        <v>706</v>
      </c>
      <c r="H46" s="49"/>
      <c r="I46" s="132">
        <v>501729.98360499996</v>
      </c>
      <c r="J46" s="132">
        <v>234406.259816</v>
      </c>
      <c r="K46" s="132">
        <v>464440.584697</v>
      </c>
      <c r="L46" s="132">
        <v>21048.621920999998</v>
      </c>
      <c r="M46" s="132">
        <v>12730</v>
      </c>
      <c r="N46" s="58">
        <f>SUM(K46:M46)</f>
        <v>498219.206618</v>
      </c>
      <c r="O46" s="132">
        <v>234406.25981599998</v>
      </c>
      <c r="P46" s="132">
        <v>470059.1537649941</v>
      </c>
      <c r="Q46" s="132">
        <v>275819.9812323067</v>
      </c>
      <c r="R46" s="132">
        <v>0</v>
      </c>
      <c r="S46" s="132">
        <v>900</v>
      </c>
      <c r="T46" s="132">
        <v>0</v>
      </c>
      <c r="U46" s="61">
        <f>SUM(R46:T46)</f>
        <v>900</v>
      </c>
      <c r="V46" s="132">
        <v>0</v>
      </c>
      <c r="W46" s="132">
        <v>900</v>
      </c>
      <c r="X46" s="132">
        <v>0</v>
      </c>
      <c r="Y46" s="61">
        <f>SUM(V46:X46)</f>
        <v>900</v>
      </c>
      <c r="Z46" s="132">
        <v>5806.25</v>
      </c>
      <c r="AA46" s="133">
        <v>5806.25</v>
      </c>
      <c r="AC46" s="131"/>
      <c r="AD46" s="132"/>
      <c r="AE46" s="132"/>
      <c r="AF46" s="132"/>
      <c r="AG46" s="132"/>
      <c r="AH46" s="132"/>
      <c r="AI46" s="132"/>
      <c r="AJ46" s="132"/>
      <c r="AK46" s="132"/>
      <c r="AL46" s="133"/>
    </row>
    <row r="47" spans="1:38" ht="14.25">
      <c r="A47" s="18"/>
      <c r="B47" s="45" t="s">
        <v>66</v>
      </c>
      <c r="C47" s="126">
        <v>38</v>
      </c>
      <c r="D47" s="96">
        <v>0</v>
      </c>
      <c r="E47" s="96">
        <v>0</v>
      </c>
      <c r="F47" s="63">
        <f>SUM(C47:E47)</f>
        <v>38</v>
      </c>
      <c r="G47" s="96">
        <v>83</v>
      </c>
      <c r="H47" s="127"/>
      <c r="I47" s="96">
        <v>155283.357268</v>
      </c>
      <c r="J47" s="96">
        <v>48703.13765</v>
      </c>
      <c r="K47" s="96">
        <v>111553.56102899997</v>
      </c>
      <c r="L47" s="96">
        <v>0</v>
      </c>
      <c r="M47" s="96">
        <v>0</v>
      </c>
      <c r="N47" s="77">
        <f>SUM(K47:M47)</f>
        <v>111553.56102899997</v>
      </c>
      <c r="O47" s="96">
        <v>5982.162239999995</v>
      </c>
      <c r="P47" s="96">
        <v>402158.28662899975</v>
      </c>
      <c r="Q47" s="96">
        <v>325736.64942457713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7033.5</v>
      </c>
      <c r="AA47" s="97">
        <v>7033.5</v>
      </c>
      <c r="AC47" s="95"/>
      <c r="AD47" s="96"/>
      <c r="AE47" s="96"/>
      <c r="AF47" s="96"/>
      <c r="AG47" s="96"/>
      <c r="AH47" s="96"/>
      <c r="AI47" s="96"/>
      <c r="AJ47" s="96"/>
      <c r="AK47" s="96"/>
      <c r="AL47" s="97"/>
    </row>
    <row r="48" spans="1:38" ht="15" thickBot="1">
      <c r="A48" s="19"/>
      <c r="B48" s="11" t="s">
        <v>67</v>
      </c>
      <c r="C48" s="33">
        <v>356</v>
      </c>
      <c r="D48" s="119">
        <v>19294</v>
      </c>
      <c r="E48" s="119">
        <v>2</v>
      </c>
      <c r="F48" s="71">
        <f>SUM(C48:E48)</f>
        <v>19652</v>
      </c>
      <c r="G48" s="119">
        <v>66863</v>
      </c>
      <c r="H48" s="127"/>
      <c r="I48" s="119">
        <v>6570675.061144</v>
      </c>
      <c r="J48" s="119">
        <v>5416539.270698125</v>
      </c>
      <c r="K48" s="119">
        <v>6049174.5559600005</v>
      </c>
      <c r="L48" s="119">
        <v>461022.02319599997</v>
      </c>
      <c r="M48" s="119">
        <v>9241.1125</v>
      </c>
      <c r="N48" s="83">
        <f>SUM(K48:M48)</f>
        <v>6519437.691656</v>
      </c>
      <c r="O48" s="119">
        <v>5412079.175556126</v>
      </c>
      <c r="P48" s="119">
        <v>3447905.982589</v>
      </c>
      <c r="Q48" s="119">
        <v>1466457.6126121304</v>
      </c>
      <c r="R48" s="119">
        <v>2911.76</v>
      </c>
      <c r="S48" s="119">
        <v>117584.55999999997</v>
      </c>
      <c r="T48" s="119">
        <v>0</v>
      </c>
      <c r="U48" s="71">
        <f>SUM(R48:T48)</f>
        <v>120496.31999999996</v>
      </c>
      <c r="V48" s="119">
        <v>2911.76</v>
      </c>
      <c r="W48" s="119">
        <v>117584.55999999997</v>
      </c>
      <c r="X48" s="119">
        <v>0</v>
      </c>
      <c r="Y48" s="71">
        <f>SUM(V48:X48)</f>
        <v>120496.31999999996</v>
      </c>
      <c r="Z48" s="119">
        <v>243522.55313096178</v>
      </c>
      <c r="AA48" s="120">
        <v>272981.1170309618</v>
      </c>
      <c r="AC48" s="124"/>
      <c r="AD48" s="119"/>
      <c r="AE48" s="119"/>
      <c r="AF48" s="119"/>
      <c r="AG48" s="119"/>
      <c r="AH48" s="119"/>
      <c r="AI48" s="119"/>
      <c r="AJ48" s="119"/>
      <c r="AK48" s="119"/>
      <c r="AL48" s="120"/>
    </row>
    <row r="49" spans="1:38" ht="1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/>
      <c r="AD49" s="117"/>
      <c r="AE49" s="117"/>
      <c r="AF49" s="117"/>
      <c r="AG49" s="117"/>
      <c r="AH49" s="117"/>
      <c r="AI49" s="117"/>
      <c r="AJ49" s="117"/>
      <c r="AK49" s="117"/>
      <c r="AL49" s="118"/>
    </row>
    <row r="50" spans="1:38" ht="14.25" thickBot="1">
      <c r="A50" s="261" t="s">
        <v>69</v>
      </c>
      <c r="B50" s="262"/>
      <c r="C50" s="38">
        <f>C11+C16+C17+C20+C21+C24+C28+C29+C30+C33+C34+C37+C38+C39+C40+C44+C45+C49</f>
        <v>42502</v>
      </c>
      <c r="D50" s="15">
        <f aca="true" t="shared" si="15" ref="D50:AL50">D11+D16+D17+D20+D21+D24+D28+D29+D30+D33+D34+D37+D38+D39+D40+D44+D45+D49</f>
        <v>615453</v>
      </c>
      <c r="E50" s="15">
        <f t="shared" si="15"/>
        <v>1338</v>
      </c>
      <c r="F50" s="15">
        <f t="shared" si="15"/>
        <v>659293</v>
      </c>
      <c r="G50" s="15">
        <f t="shared" si="15"/>
        <v>1098514</v>
      </c>
      <c r="H50" s="15">
        <f t="shared" si="15"/>
        <v>262574</v>
      </c>
      <c r="I50" s="15">
        <f t="shared" si="15"/>
        <v>54152899.01586942</v>
      </c>
      <c r="J50" s="15">
        <f t="shared" si="15"/>
        <v>22316492.508995816</v>
      </c>
      <c r="K50" s="15">
        <f t="shared" si="15"/>
        <v>31679074.85883995</v>
      </c>
      <c r="L50" s="15">
        <f t="shared" si="15"/>
        <v>20373330.716650486</v>
      </c>
      <c r="M50" s="15">
        <f t="shared" si="15"/>
        <v>545385.5606920004</v>
      </c>
      <c r="N50" s="15">
        <f t="shared" si="15"/>
        <v>52597791.136182435</v>
      </c>
      <c r="O50" s="15">
        <f t="shared" si="15"/>
        <v>22255566.61667282</v>
      </c>
      <c r="P50" s="15">
        <f t="shared" si="15"/>
        <v>44349292.770723484</v>
      </c>
      <c r="Q50" s="15">
        <f t="shared" si="15"/>
        <v>31417691.986479122</v>
      </c>
      <c r="R50" s="15">
        <f t="shared" si="15"/>
        <v>13736170.557647055</v>
      </c>
      <c r="S50" s="15">
        <f t="shared" si="15"/>
        <v>9946872.69827206</v>
      </c>
      <c r="T50" s="15">
        <f t="shared" si="15"/>
        <v>22982.82</v>
      </c>
      <c r="U50" s="15">
        <f t="shared" si="15"/>
        <v>23706026.075919114</v>
      </c>
      <c r="V50" s="15">
        <f t="shared" si="15"/>
        <v>3693544.760125965</v>
      </c>
      <c r="W50" s="15">
        <f t="shared" si="15"/>
        <v>9681851.62827206</v>
      </c>
      <c r="X50" s="15">
        <f t="shared" si="15"/>
        <v>22982.82</v>
      </c>
      <c r="Y50" s="15">
        <f t="shared" si="15"/>
        <v>13398379.208398027</v>
      </c>
      <c r="Z50" s="15">
        <f t="shared" si="15"/>
        <v>18423375.048902567</v>
      </c>
      <c r="AA50" s="16">
        <f t="shared" si="15"/>
        <v>13651140.363384109</v>
      </c>
      <c r="AC50" s="55">
        <f t="shared" si="15"/>
        <v>0</v>
      </c>
      <c r="AD50" s="15">
        <f t="shared" si="15"/>
        <v>0</v>
      </c>
      <c r="AE50" s="15">
        <f t="shared" si="15"/>
        <v>-149654.584527894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-43648.09803921569</v>
      </c>
      <c r="AL50" s="16">
        <f t="shared" si="15"/>
        <v>-43648.09803921569</v>
      </c>
    </row>
    <row r="52" spans="2:27" ht="13.5">
      <c r="B52" s="238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</row>
    <row r="54" ht="13.5">
      <c r="U54" s="240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Teona Jikia</cp:lastModifiedBy>
  <cp:lastPrinted>2017-10-18T12:38:28Z</cp:lastPrinted>
  <dcterms:created xsi:type="dcterms:W3CDTF">1996-10-14T23:33:28Z</dcterms:created>
  <dcterms:modified xsi:type="dcterms:W3CDTF">2020-08-17T06:54:14Z</dcterms:modified>
  <cp:category/>
  <cp:version/>
  <cp:contentType/>
  <cp:contentStatus/>
</cp:coreProperties>
</file>